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mpr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'Compras'!$A$4:$T$104</definedName>
    <definedName name="_xlnm._FilterDatabase" localSheetId="2" hidden="1">'Premissas'!$A$3:$B$5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B39"/>
      <sz val="10"/>
    </font>
    <font>
      <name val="Calibri"/>
      <color rgb="00243B39"/>
      <sz val="10"/>
    </font>
    <font>
      <name val="Calibri"/>
      <i val="1"/>
      <color rgb="00536B68"/>
      <sz val="9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B84A3A"/>
        <sz val="10"/>
      </font>
      <fill>
        <patternFill patternType="solid">
          <fgColor rgb="00FCE8E6"/>
        </patternFill>
      </fill>
    </dxf>
    <dxf>
      <font>
        <name val="Calibri"/>
        <b val="1"/>
        <color rgb="002F7A68"/>
        <sz val="10"/>
      </font>
      <fill>
        <patternFill patternType="solid">
          <fgColor rgb="00E4F2ED"/>
        </patternFill>
      </fill>
    </dxf>
    <dxf>
      <font>
        <name val="Calibri"/>
        <b val="1"/>
        <color rgb="00B84A3A"/>
        <sz val="10"/>
      </font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Compras por prioridade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'Resumo'!B16</f>
            </strRef>
          </tx>
          <spPr>
            <a:solidFill xmlns:a="http://schemas.openxmlformats.org/drawingml/2006/main">
              <a:srgbClr val="C8873A"/>
            </a:solidFill>
            <a:ln xmlns:a="http://schemas.openxmlformats.org/drawingml/2006/main">
              <a:solidFill>
                <a:srgbClr val="C8873A"/>
              </a:solidFill>
              <a:prstDash val="solid"/>
            </a:ln>
          </spPr>
          <cat>
            <numRef>
              <f>'Resumo'!$A$17:$A$19</f>
            </numRef>
          </cat>
          <val>
            <numRef>
              <f>'Resumo'!$B$17:$B$19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780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Compras" displayName="TabelaCompras" ref="A4:T104" headerRowCount="1">
  <autoFilter ref="A4:T104"/>
  <tableColumns count="20">
    <tableColumn id="1" name="ID"/>
    <tableColumn id="2" name="Data da solicitação"/>
    <tableColumn id="3" name="Descrição"/>
    <tableColumn id="4" name="Quantidade"/>
    <tableColumn id="5" name="Valor unitário estimado"/>
    <tableColumn id="6" name="Total estimado"/>
    <tableColumn id="7" name="Cotação 1 unitária"/>
    <tableColumn id="8" name="Cotação 2 unitária"/>
    <tableColumn id="9" name="Cotação 3 unitária"/>
    <tableColumn id="10" name="Menor cotação unitária"/>
    <tableColumn id="11" name="Total pela menor cotação"/>
    <tableColumn id="12" name="Variação estimada"/>
    <tableColumn id="13" name="Ministério"/>
    <tableColumn id="14" name="Evento ou patrimônio"/>
    <tableColumn id="15" name="Responsável"/>
    <tableColumn id="16" name="Prioridade"/>
    <tableColumn id="17" name="Prazo necessário"/>
    <tableColumn id="18" name="Status"/>
    <tableColumn id="19" name="Valor planejado"/>
    <tableColumn id="20" name="Alerta de conferênci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J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8" customHeight="1">
      <c r="A1" s="1" t="inlineStr">
        <is>
          <t>Planejamento de compras da igreja — Resumo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/>
    <row r="3"/>
    <row r="4">
      <c r="A4" s="2" t="inlineStr">
        <is>
          <t>Indicador</t>
        </is>
      </c>
      <c r="B4" s="2" t="inlineStr">
        <is>
          <t>Valor</t>
        </is>
      </c>
    </row>
    <row r="5" ht="22" customHeight="1">
      <c r="A5" s="3" t="inlineStr">
        <is>
          <t>Orçamento disponível</t>
        </is>
      </c>
      <c r="B5" s="4">
        <f>IFERROR(IF(Premissas!$B$4="","",Premissas!$B$4),"")</f>
        <v/>
      </c>
    </row>
    <row r="6" ht="22" customHeight="1">
      <c r="A6" s="5" t="inlineStr">
        <is>
          <t>Valor planejado não cancelado</t>
        </is>
      </c>
      <c r="B6" s="6">
        <f>IF(COUNT(Compras!$C$5:$C$104)=0,"",SUM(Compras!$S$5:$S$104))</f>
        <v/>
      </c>
    </row>
    <row r="7" ht="22" customHeight="1">
      <c r="A7" s="3" t="inlineStr">
        <is>
          <t>Saldo do orçamento</t>
        </is>
      </c>
      <c r="B7" s="4">
        <f>IF(OR(B5="",B6=""),"",IFERROR(B5-B6,""))</f>
        <v/>
      </c>
    </row>
    <row r="8" ht="22" customHeight="1">
      <c r="A8" s="5" t="inlineStr">
        <is>
          <t>Uso do orçamento</t>
        </is>
      </c>
      <c r="B8" s="7">
        <f>IFERROR(B6/B5,"")</f>
        <v/>
      </c>
    </row>
    <row r="9" ht="22" customHeight="1">
      <c r="A9" s="3" t="inlineStr">
        <is>
          <t>Total estimado não cancelado</t>
        </is>
      </c>
      <c r="B9" s="4">
        <f>IF(COUNT(Compras!$C$5:$C$104)=0,"",SUMIFS(Compras!$F$5:$F$104,Compras!$R$5:$R$104,"&lt;&gt;Cancelada"))</f>
        <v/>
      </c>
    </row>
    <row r="10" ht="22" customHeight="1">
      <c r="A10" s="5" t="inlineStr">
        <is>
          <t>Variação frente à estimativa</t>
        </is>
      </c>
      <c r="B10" s="6">
        <f>IF(COUNTIFS(Compras!$K$5:$K$104,"&gt;0",Compras!$R$5:$R$104,"&lt;&gt;Cancelada")=0,"",SUMIFS(Compras!$L$5:$L$104,Compras!$R$5:$R$104,"&lt;&gt;Cancelada"))</f>
        <v/>
      </c>
    </row>
    <row r="11" ht="22" customHeight="1">
      <c r="A11" s="3" t="inlineStr">
        <is>
          <t>Itens cadastrados</t>
        </is>
      </c>
      <c r="B11" s="8">
        <f>IF(COUNT(Compras!$C$5:$C$104)=0,"",COUNTIF(Compras!$C$5:$C$104,"&lt;&gt;"))</f>
        <v/>
      </c>
    </row>
    <row r="12" ht="22" customHeight="1">
      <c r="A12" s="5" t="inlineStr">
        <is>
          <t>Itens em aberto</t>
        </is>
      </c>
      <c r="B12" s="9">
        <f>IF(COUNT(Compras!$C$5:$C$104)=0,"",COUNTIFS(Compras!$C$5:$C$104,"&lt;&gt;",Compras!$R$5:$R$104,"&lt;&gt;Comprada",Compras!$R$5:$R$104,"&lt;&gt;Recebida",Compras!$R$5:$R$104,"&lt;&gt;Cancelada"))</f>
        <v/>
      </c>
    </row>
    <row r="13" ht="22" customHeight="1">
      <c r="A13" s="3" t="inlineStr">
        <is>
          <t>Prazos vencidos em aberto</t>
        </is>
      </c>
      <c r="B13" s="8">
        <f>IF(COUNT(Compras!$C$5:$C$104)=0,"",COUNTIF(Compras!$T$5:$T$104,"Prazo vencido"))</f>
        <v/>
      </c>
    </row>
    <row r="14" ht="22" customHeight="1">
      <c r="A14" s="5" t="inlineStr">
        <is>
          <t>Itens em aberto sem cotação</t>
        </is>
      </c>
      <c r="B14" s="9">
        <f>IF(COUNT(Compras!$C$5:$C$104)=0,"",COUNTIFS(Compras!$C$5:$C$104,"&lt;&gt;",Compras!$J$5:$J$104,"",Compras!$R$5:$R$104,"&lt;&gt;Comprada",Compras!$R$5:$R$104,"&lt;&gt;Recebida",Compras!$R$5:$R$104,"&lt;&gt;Cancelada"))</f>
        <v/>
      </c>
    </row>
    <row r="15"/>
    <row r="16">
      <c r="A16" s="10" t="inlineStr">
        <is>
          <t>Prioridade</t>
        </is>
      </c>
      <c r="B16" s="10" t="inlineStr">
        <is>
          <t>Valor planejado</t>
        </is>
      </c>
    </row>
    <row r="17">
      <c r="A17" s="11" t="inlineStr">
        <is>
          <t>Alta</t>
        </is>
      </c>
      <c r="B17" s="4">
        <f>IF(COUNTIFS(Compras!$P$5:$P$104,A17,Compras!$S$5:$S$104,"&gt;0")=0,"",SUMIFS(Compras!$S$5:$S$104,Compras!$P$5:$P$104,A17))</f>
        <v/>
      </c>
    </row>
    <row r="18">
      <c r="A18" s="12" t="inlineStr">
        <is>
          <t>Média</t>
        </is>
      </c>
      <c r="B18" s="6">
        <f>IF(COUNTIFS(Compras!$P$5:$P$104,A18,Compras!$S$5:$S$104,"&gt;0")=0,"",SUMIFS(Compras!$S$5:$S$104,Compras!$P$5:$P$104,A18))</f>
        <v/>
      </c>
    </row>
    <row r="19">
      <c r="A19" s="11" t="inlineStr">
        <is>
          <t>Baixa</t>
        </is>
      </c>
      <c r="B19" s="4">
        <f>IF(COUNTIFS(Compras!$P$5:$P$104,A19,Compras!$S$5:$S$104,"&gt;0")=0,"",SUMIFS(Compras!$S$5:$S$104,Compras!$P$5:$P$104,A19))</f>
        <v/>
      </c>
    </row>
  </sheetData>
  <mergeCells count="1">
    <mergeCell ref="A1:J1"/>
  </mergeCells>
  <conditionalFormatting sqref="B7">
    <cfRule type="expression" priority="1" dxfId="0">
      <formula>$B$7&lt;0</formula>
    </cfRule>
    <cfRule type="expression" priority="2" dxfId="1">
      <formula>$B$7&gt;=0</formula>
    </cfRule>
  </conditionalFormatting>
  <conditionalFormatting sqref="B8">
    <cfRule type="expression" priority="3" dxfId="0">
      <formula>$B$8&gt;1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T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30" customWidth="1" min="3" max="3"/>
    <col width="11" customWidth="1" min="4" max="4"/>
    <col width="17" customWidth="1" min="5" max="5"/>
    <col width="16" customWidth="1" min="6" max="6"/>
    <col width="16" customWidth="1" min="7" max="7"/>
    <col width="16" customWidth="1" min="8" max="8"/>
    <col width="16" customWidth="1" min="9" max="9"/>
    <col width="18" customWidth="1" min="10" max="10"/>
    <col width="18" customWidth="1" min="11" max="11"/>
    <col width="16" customWidth="1" min="12" max="12"/>
    <col width="24" customWidth="1" min="13" max="13"/>
    <col width="30" customWidth="1" min="14" max="14"/>
    <col width="24" customWidth="1" min="15" max="15"/>
    <col width="11" customWidth="1" min="16" max="16"/>
    <col width="15" customWidth="1" min="17" max="17"/>
    <col width="14" customWidth="1" min="18" max="18"/>
    <col width="16" customWidth="1" min="19" max="19"/>
    <col width="22" customWidth="1" min="20" max="20"/>
  </cols>
  <sheetData>
    <row r="1" ht="28" customHeight="1">
      <c r="A1" s="1" t="inlineStr">
        <is>
          <t>Planejamento de compras da igreja — Registro de compras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7" t="n"/>
      <c r="T1" s="28" t="n"/>
    </row>
    <row r="2" ht="20" customHeight="1">
      <c r="A2" s="13" t="inlineStr">
        <is>
          <t>Base demonstrativa: todos os vínculos, equipes e lançamentos de exemplo são fictícios.</t>
        </is>
      </c>
    </row>
    <row r="3"/>
    <row r="4" ht="42" customHeight="1">
      <c r="A4" s="2" t="inlineStr">
        <is>
          <t>ID</t>
        </is>
      </c>
      <c r="B4" s="2" t="inlineStr">
        <is>
          <t>Data da solicitação</t>
        </is>
      </c>
      <c r="C4" s="2" t="inlineStr">
        <is>
          <t>Descrição</t>
        </is>
      </c>
      <c r="D4" s="2" t="inlineStr">
        <is>
          <t>Quantidade</t>
        </is>
      </c>
      <c r="E4" s="2" t="inlineStr">
        <is>
          <t>Valor unitário estimado</t>
        </is>
      </c>
      <c r="F4" s="2" t="inlineStr">
        <is>
          <t>Total estimado</t>
        </is>
      </c>
      <c r="G4" s="2" t="inlineStr">
        <is>
          <t>Cotação 1 unitária</t>
        </is>
      </c>
      <c r="H4" s="2" t="inlineStr">
        <is>
          <t>Cotação 2 unitária</t>
        </is>
      </c>
      <c r="I4" s="2" t="inlineStr">
        <is>
          <t>Cotação 3 unitária</t>
        </is>
      </c>
      <c r="J4" s="2" t="inlineStr">
        <is>
          <t>Menor cotação unitária</t>
        </is>
      </c>
      <c r="K4" s="2" t="inlineStr">
        <is>
          <t>Total pela menor cotação</t>
        </is>
      </c>
      <c r="L4" s="2" t="inlineStr">
        <is>
          <t>Variação estimada</t>
        </is>
      </c>
      <c r="M4" s="2" t="inlineStr">
        <is>
          <t>Ministério</t>
        </is>
      </c>
      <c r="N4" s="2" t="inlineStr">
        <is>
          <t>Evento ou patrimônio</t>
        </is>
      </c>
      <c r="O4" s="2" t="inlineStr">
        <is>
          <t>Responsável</t>
        </is>
      </c>
      <c r="P4" s="2" t="inlineStr">
        <is>
          <t>Prioridade</t>
        </is>
      </c>
      <c r="Q4" s="2" t="inlineStr">
        <is>
          <t>Prazo necessário</t>
        </is>
      </c>
      <c r="R4" s="2" t="inlineStr">
        <is>
          <t>Status</t>
        </is>
      </c>
      <c r="S4" s="2" t="inlineStr">
        <is>
          <t>Valor planejado</t>
        </is>
      </c>
      <c r="T4" s="2" t="inlineStr">
        <is>
          <t>Alerta de conferência</t>
        </is>
      </c>
    </row>
    <row r="5" ht="31" customHeight="1">
      <c r="A5" s="14">
        <f>IF(C5="","",COUNTIF($C$5:C5,"&lt;&gt;"))</f>
        <v/>
      </c>
      <c r="B5" s="29" t="n">
        <v>46261</v>
      </c>
      <c r="C5" s="16" t="inlineStr">
        <is>
          <t>Papel A4 para expediente</t>
        </is>
      </c>
      <c r="D5" s="17" t="n">
        <v>10</v>
      </c>
      <c r="E5" s="18" t="n">
        <v>32.5</v>
      </c>
      <c r="F5" s="19">
        <f>IF(OR(C5="",D5="",E5=""),"",IFERROR(D5*E5,""))</f>
        <v/>
      </c>
      <c r="G5" s="18" t="n">
        <v>29.9</v>
      </c>
      <c r="H5" s="18" t="n">
        <v>31.5</v>
      </c>
      <c r="I5" s="18" t="n">
        <v>30.2</v>
      </c>
      <c r="J5" s="19">
        <f>IF(C5="","",IF(COUNT(G5:I5)=0,"",MIN(G5:I5)))</f>
        <v/>
      </c>
      <c r="K5" s="19">
        <f>IF(OR(D5="",J5=""),"",IFERROR(D5*J5,""))</f>
        <v/>
      </c>
      <c r="L5" s="19">
        <f>IF(OR(F5="",K5=""),"",IFERROR(F5-K5,""))</f>
        <v/>
      </c>
      <c r="M5" s="16" t="inlineStr">
        <is>
          <t>Administração fictícia</t>
        </is>
      </c>
      <c r="N5" s="16" t="inlineStr">
        <is>
          <t>Rotina administrativa fictícia</t>
        </is>
      </c>
      <c r="O5" s="16" t="inlineStr">
        <is>
          <t>Equipe fictícia Aurora</t>
        </is>
      </c>
      <c r="P5" s="20" t="inlineStr">
        <is>
          <t>Média</t>
        </is>
      </c>
      <c r="Q5" s="29" t="n">
        <v>46290</v>
      </c>
      <c r="R5" s="20" t="inlineStr">
        <is>
          <t>Em cotação</t>
        </is>
      </c>
      <c r="S5" s="19">
        <f>IF(C5="","",IF(R5="Cancelada","",IF(K5&lt;&gt;"",K5,F5)))</f>
        <v/>
      </c>
      <c r="T5" s="21">
        <f>IF(C5="","",IF(OR(R5="Comprada",R5="Recebida",R5="Cancelada"),"Encerrado",IF(Q5="","Definir prazo",IF(Q5&lt;TODAY(),"Prazo vencido",IF(Q5&lt;=TODAY()+Premissas!$B$5,"Prazo próximo",IF(J5="","Cotação pendente","Em acompanhamento"))))))</f>
        <v/>
      </c>
    </row>
    <row r="6" ht="31" customHeight="1">
      <c r="A6" s="22">
        <f>IF(C6="","",COUNTIF($C$5:C6,"&lt;&gt;"))</f>
        <v/>
      </c>
      <c r="B6" s="29" t="n">
        <v>46256</v>
      </c>
      <c r="C6" s="16" t="inlineStr">
        <is>
          <t>Microfones com fio para reposição</t>
        </is>
      </c>
      <c r="D6" s="17" t="n">
        <v>2</v>
      </c>
      <c r="E6" s="18" t="n">
        <v>850</v>
      </c>
      <c r="F6" s="23">
        <f>IF(OR(C6="",D6="",E6=""),"",IFERROR(D6*E6,""))</f>
        <v/>
      </c>
      <c r="G6" s="18" t="n">
        <v>790</v>
      </c>
      <c r="H6" s="18" t="n">
        <v>820</v>
      </c>
      <c r="I6" s="18" t="n"/>
      <c r="J6" s="23">
        <f>IF(C6="","",IF(COUNT(G6:I6)=0,"",MIN(G6:I6)))</f>
        <v/>
      </c>
      <c r="K6" s="23">
        <f>IF(OR(D6="",J6=""),"",IFERROR(D6*J6,""))</f>
        <v/>
      </c>
      <c r="L6" s="23">
        <f>IF(OR(F6="",K6=""),"",IFERROR(F6-K6,""))</f>
        <v/>
      </c>
      <c r="M6" s="16" t="inlineStr">
        <is>
          <t>Música fictícia</t>
        </is>
      </c>
      <c r="N6" s="16" t="inlineStr">
        <is>
          <t>Patrimônio fictício Auditório Horizonte</t>
        </is>
      </c>
      <c r="O6" s="16" t="inlineStr">
        <is>
          <t>Equipe fictícia Horizonte</t>
        </is>
      </c>
      <c r="P6" s="20" t="inlineStr">
        <is>
          <t>Alta</t>
        </is>
      </c>
      <c r="Q6" s="29" t="n">
        <v>46281</v>
      </c>
      <c r="R6" s="20" t="inlineStr">
        <is>
          <t>Aprovada</t>
        </is>
      </c>
      <c r="S6" s="23">
        <f>IF(C6="","",IF(R6="Cancelada","",IF(K6&lt;&gt;"",K6,F6)))</f>
        <v/>
      </c>
      <c r="T6" s="24">
        <f>IF(C6="","",IF(OR(R6="Comprada",R6="Recebida",R6="Cancelada"),"Encerrado",IF(Q6="","Definir prazo",IF(Q6&lt;TODAY(),"Prazo vencido",IF(Q6&lt;=TODAY()+Premissas!$B$5,"Prazo próximo",IF(J6="","Cotação pendente","Em acompanhamento"))))))</f>
        <v/>
      </c>
    </row>
    <row r="7" ht="31" customHeight="1">
      <c r="A7" s="14">
        <f>IF(C7="","",COUNTIF($C$5:C7,"&lt;&gt;"))</f>
        <v/>
      </c>
      <c r="B7" s="29" t="n">
        <v>46269</v>
      </c>
      <c r="C7" s="16" t="inlineStr">
        <is>
          <t>Kits de higiene para atividade comunitária</t>
        </is>
      </c>
      <c r="D7" s="17" t="n">
        <v>30</v>
      </c>
      <c r="E7" s="18" t="n">
        <v>18</v>
      </c>
      <c r="F7" s="19">
        <f>IF(OR(C7="",D7="",E7=""),"",IFERROR(D7*E7,""))</f>
        <v/>
      </c>
      <c r="G7" s="18" t="n"/>
      <c r="H7" s="18" t="n"/>
      <c r="I7" s="18" t="n"/>
      <c r="J7" s="19">
        <f>IF(C7="","",IF(COUNT(G7:I7)=0,"",MIN(G7:I7)))</f>
        <v/>
      </c>
      <c r="K7" s="19">
        <f>IF(OR(D7="",J7=""),"",IFERROR(D7*J7,""))</f>
        <v/>
      </c>
      <c r="L7" s="19">
        <f>IF(OR(F7="",K7=""),"",IFERROR(F7-K7,""))</f>
        <v/>
      </c>
      <c r="M7" s="16" t="inlineStr">
        <is>
          <t>Ação comunitária fictícia</t>
        </is>
      </c>
      <c r="N7" s="16" t="inlineStr">
        <is>
          <t>Evento fictício Dia das Cores</t>
        </is>
      </c>
      <c r="O7" s="16" t="inlineStr">
        <is>
          <t>Equipe fictícia Semente</t>
        </is>
      </c>
      <c r="P7" s="20" t="inlineStr">
        <is>
          <t>Alta</t>
        </is>
      </c>
      <c r="Q7" s="29" t="n">
        <v>46279</v>
      </c>
      <c r="R7" s="20" t="inlineStr">
        <is>
          <t>Solicitada</t>
        </is>
      </c>
      <c r="S7" s="19">
        <f>IF(C7="","",IF(R7="Cancelada","",IF(K7&lt;&gt;"",K7,F7)))</f>
        <v/>
      </c>
      <c r="T7" s="21">
        <f>IF(C7="","",IF(OR(R7="Comprada",R7="Recebida",R7="Cancelada"),"Encerrado",IF(Q7="","Definir prazo",IF(Q7&lt;TODAY(),"Prazo vencido",IF(Q7&lt;=TODAY()+Premissas!$B$5,"Prazo próximo",IF(J7="","Cotação pendente","Em acompanhamento"))))))</f>
        <v/>
      </c>
    </row>
    <row r="8" ht="31" customHeight="1">
      <c r="A8" s="22">
        <f>IF(C8="","",COUNTIF($C$5:C8,"&lt;&gt;"))</f>
        <v/>
      </c>
      <c r="B8" s="29" t="n">
        <v>46258</v>
      </c>
      <c r="C8" s="16" t="inlineStr">
        <is>
          <t>Cadeiras empilháveis</t>
        </is>
      </c>
      <c r="D8" s="17" t="n">
        <v>20</v>
      </c>
      <c r="E8" s="18" t="n">
        <v>190</v>
      </c>
      <c r="F8" s="23">
        <f>IF(OR(C8="",D8="",E8=""),"",IFERROR(D8*E8,""))</f>
        <v/>
      </c>
      <c r="G8" s="18" t="n">
        <v>175</v>
      </c>
      <c r="H8" s="18" t="n">
        <v>182</v>
      </c>
      <c r="I8" s="18" t="n">
        <v>178</v>
      </c>
      <c r="J8" s="23">
        <f>IF(C8="","",IF(COUNT(G8:I8)=0,"",MIN(G8:I8)))</f>
        <v/>
      </c>
      <c r="K8" s="23">
        <f>IF(OR(D8="",J8=""),"",IFERROR(D8*J8,""))</f>
        <v/>
      </c>
      <c r="L8" s="23">
        <f>IF(OR(F8="",K8=""),"",IFERROR(F8-K8,""))</f>
        <v/>
      </c>
      <c r="M8" s="16" t="inlineStr">
        <is>
          <t>Acolhimento fictício</t>
        </is>
      </c>
      <c r="N8" s="16" t="inlineStr">
        <is>
          <t>Patrimônio fictício Sala Ipê</t>
        </is>
      </c>
      <c r="O8" s="16" t="inlineStr">
        <is>
          <t>Equipe fictícia Ipê</t>
        </is>
      </c>
      <c r="P8" s="20" t="inlineStr">
        <is>
          <t>Alta</t>
        </is>
      </c>
      <c r="Q8" s="29" t="n">
        <v>46306</v>
      </c>
      <c r="R8" s="20" t="inlineStr">
        <is>
          <t>Aprovada</t>
        </is>
      </c>
      <c r="S8" s="23">
        <f>IF(C8="","",IF(R8="Cancelada","",IF(K8&lt;&gt;"",K8,F8)))</f>
        <v/>
      </c>
      <c r="T8" s="24">
        <f>IF(C8="","",IF(OR(R8="Comprada",R8="Recebida",R8="Cancelada"),"Encerrado",IF(Q8="","Definir prazo",IF(Q8&lt;TODAY(),"Prazo vencido",IF(Q8&lt;=TODAY()+Premissas!$B$5,"Prazo próximo",IF(J8="","Cotação pendente","Em acompanhamento"))))))</f>
        <v/>
      </c>
    </row>
    <row r="9" ht="31" customHeight="1">
      <c r="A9" s="14">
        <f>IF(C9="","",COUNTIF($C$5:C9,"&lt;&gt;"))</f>
        <v/>
      </c>
      <c r="B9" s="29" t="n">
        <v>46251</v>
      </c>
      <c r="C9" s="16" t="inlineStr">
        <is>
          <t>Materiais de pintura infantil</t>
        </is>
      </c>
      <c r="D9" s="17" t="n">
        <v>15</v>
      </c>
      <c r="E9" s="18" t="n">
        <v>45</v>
      </c>
      <c r="F9" s="19">
        <f>IF(OR(C9="",D9="",E9=""),"",IFERROR(D9*E9,""))</f>
        <v/>
      </c>
      <c r="G9" s="18" t="n">
        <v>41.5</v>
      </c>
      <c r="H9" s="18" t="n">
        <v>43</v>
      </c>
      <c r="I9" s="18" t="n">
        <v>42</v>
      </c>
      <c r="J9" s="19">
        <f>IF(C9="","",IF(COUNT(G9:I9)=0,"",MIN(G9:I9)))</f>
        <v/>
      </c>
      <c r="K9" s="19">
        <f>IF(OR(D9="",J9=""),"",IFERROR(D9*J9,""))</f>
        <v/>
      </c>
      <c r="L9" s="19">
        <f>IF(OR(F9="",K9=""),"",IFERROR(F9-K9,""))</f>
        <v/>
      </c>
      <c r="M9" s="16" t="inlineStr">
        <is>
          <t>Infantil fictício</t>
        </is>
      </c>
      <c r="N9" s="16" t="inlineStr">
        <is>
          <t>Evento fictício Oficina Arco-Íris</t>
        </is>
      </c>
      <c r="O9" s="16" t="inlineStr">
        <is>
          <t>Equipe fictícia Aurora</t>
        </is>
      </c>
      <c r="P9" s="20" t="inlineStr">
        <is>
          <t>Média</t>
        </is>
      </c>
      <c r="Q9" s="29" t="n">
        <v>46286</v>
      </c>
      <c r="R9" s="20" t="inlineStr">
        <is>
          <t>Comprada</t>
        </is>
      </c>
      <c r="S9" s="19">
        <f>IF(C9="","",IF(R9="Cancelada","",IF(K9&lt;&gt;"",K9,F9)))</f>
        <v/>
      </c>
      <c r="T9" s="21">
        <f>IF(C9="","",IF(OR(R9="Comprada",R9="Recebida",R9="Cancelada"),"Encerrado",IF(Q9="","Definir prazo",IF(Q9&lt;TODAY(),"Prazo vencido",IF(Q9&lt;=TODAY()+Premissas!$B$5,"Prazo próximo",IF(J9="","Cotação pendente","Em acompanhamento"))))))</f>
        <v/>
      </c>
    </row>
    <row r="10" ht="31" customHeight="1">
      <c r="A10" s="22">
        <f>IF(C10="","",COUNTIF($C$5:C10,"&lt;&gt;"))</f>
        <v/>
      </c>
      <c r="B10" s="29" t="n">
        <v>46264</v>
      </c>
      <c r="C10" s="16" t="inlineStr">
        <is>
          <t>Filtro de água para a copa</t>
        </is>
      </c>
      <c r="D10" s="17" t="n">
        <v>1</v>
      </c>
      <c r="E10" s="18" t="n">
        <v>780</v>
      </c>
      <c r="F10" s="23">
        <f>IF(OR(C10="",D10="",E10=""),"",IFERROR(D10*E10,""))</f>
        <v/>
      </c>
      <c r="G10" s="18" t="n">
        <v>740</v>
      </c>
      <c r="H10" s="18" t="n">
        <v>755</v>
      </c>
      <c r="I10" s="18" t="n"/>
      <c r="J10" s="23">
        <f>IF(C10="","",IF(COUNT(G10:I10)=0,"",MIN(G10:I10)))</f>
        <v/>
      </c>
      <c r="K10" s="23">
        <f>IF(OR(D10="",J10=""),"",IFERROR(D10*J10,""))</f>
        <v/>
      </c>
      <c r="L10" s="23">
        <f>IF(OR(F10="",K10=""),"",IFERROR(F10-K10,""))</f>
        <v/>
      </c>
      <c r="M10" s="16" t="inlineStr">
        <is>
          <t>Administração fictícia</t>
        </is>
      </c>
      <c r="N10" s="16" t="inlineStr">
        <is>
          <t>Patrimônio fictício Copa Jaspe</t>
        </is>
      </c>
      <c r="O10" s="16" t="inlineStr">
        <is>
          <t>Equipe fictícia Horizonte</t>
        </is>
      </c>
      <c r="P10" s="20" t="inlineStr">
        <is>
          <t>Alta</t>
        </is>
      </c>
      <c r="Q10" s="29" t="n">
        <v>46274</v>
      </c>
      <c r="R10" s="20" t="inlineStr">
        <is>
          <t>Em cotação</t>
        </is>
      </c>
      <c r="S10" s="23">
        <f>IF(C10="","",IF(R10="Cancelada","",IF(K10&lt;&gt;"",K10,F10)))</f>
        <v/>
      </c>
      <c r="T10" s="24">
        <f>IF(C10="","",IF(OR(R10="Comprada",R10="Recebida",R10="Cancelada"),"Encerrado",IF(Q10="","Definir prazo",IF(Q10&lt;TODAY(),"Prazo vencido",IF(Q10&lt;=TODAY()+Premissas!$B$5,"Prazo próximo",IF(J10="","Cotação pendente","Em acompanhamento"))))))</f>
        <v/>
      </c>
    </row>
    <row r="11" ht="31" customHeight="1">
      <c r="A11" s="14">
        <f>IF(C11="","",COUNTIF($C$5:C11,"&lt;&gt;"))</f>
        <v/>
      </c>
      <c r="B11" s="29" t="n">
        <v>46272</v>
      </c>
      <c r="C11" s="16" t="inlineStr">
        <is>
          <t>Cabos de extensão para apoio</t>
        </is>
      </c>
      <c r="D11" s="17" t="n">
        <v>6</v>
      </c>
      <c r="E11" s="18" t="n">
        <v>85</v>
      </c>
      <c r="F11" s="19">
        <f>IF(OR(C11="",D11="",E11=""),"",IFERROR(D11*E11,""))</f>
        <v/>
      </c>
      <c r="G11" s="18" t="n"/>
      <c r="H11" s="18" t="n"/>
      <c r="I11" s="18" t="n"/>
      <c r="J11" s="19">
        <f>IF(C11="","",IF(COUNT(G11:I11)=0,"",MIN(G11:I11)))</f>
        <v/>
      </c>
      <c r="K11" s="19">
        <f>IF(OR(D11="",J11=""),"",IFERROR(D11*J11,""))</f>
        <v/>
      </c>
      <c r="L11" s="19">
        <f>IF(OR(F11="",K11=""),"",IFERROR(F11-K11,""))</f>
        <v/>
      </c>
      <c r="M11" s="16" t="inlineStr">
        <is>
          <t>Celebração fictícia</t>
        </is>
      </c>
      <c r="N11" s="16" t="inlineStr">
        <is>
          <t>Patrimônio fictício Salão das Nuvens</t>
        </is>
      </c>
      <c r="O11" s="16" t="inlineStr">
        <is>
          <t>Equipe fictícia Ipê</t>
        </is>
      </c>
      <c r="P11" s="20" t="inlineStr">
        <is>
          <t>Baixa</t>
        </is>
      </c>
      <c r="Q11" s="29" t="n">
        <v>46316</v>
      </c>
      <c r="R11" s="20" t="inlineStr">
        <is>
          <t>Solicitada</t>
        </is>
      </c>
      <c r="S11" s="19">
        <f>IF(C11="","",IF(R11="Cancelada","",IF(K11&lt;&gt;"",K11,F11)))</f>
        <v/>
      </c>
      <c r="T11" s="21">
        <f>IF(C11="","",IF(OR(R11="Comprada",R11="Recebida",R11="Cancelada"),"Encerrado",IF(Q11="","Definir prazo",IF(Q11&lt;TODAY(),"Prazo vencido",IF(Q11&lt;=TODAY()+Premissas!$B$5,"Prazo próximo",IF(J11="","Cotação pendente","Em acompanhamento"))))))</f>
        <v/>
      </c>
    </row>
    <row r="12" ht="31" customHeight="1">
      <c r="A12" s="22">
        <f>IF(C12="","",COUNTIF($C$5:C12,"&lt;&gt;"))</f>
        <v/>
      </c>
      <c r="B12" s="29" t="n">
        <v>46266</v>
      </c>
      <c r="C12" s="16" t="inlineStr">
        <is>
          <t>Pacotes de café para encontro</t>
        </is>
      </c>
      <c r="D12" s="17" t="n">
        <v>12</v>
      </c>
      <c r="E12" s="18" t="n">
        <v>38</v>
      </c>
      <c r="F12" s="23">
        <f>IF(OR(C12="",D12="",E12=""),"",IFERROR(D12*E12,""))</f>
        <v/>
      </c>
      <c r="G12" s="18" t="n">
        <v>34.9</v>
      </c>
      <c r="H12" s="18" t="n">
        <v>36.5</v>
      </c>
      <c r="I12" s="18" t="n">
        <v>35.7</v>
      </c>
      <c r="J12" s="23">
        <f>IF(C12="","",IF(COUNT(G12:I12)=0,"",MIN(G12:I12)))</f>
        <v/>
      </c>
      <c r="K12" s="23">
        <f>IF(OR(D12="",J12=""),"",IFERROR(D12*J12,""))</f>
        <v/>
      </c>
      <c r="L12" s="23">
        <f>IF(OR(F12="",K12=""),"",IFERROR(F12-K12,""))</f>
        <v/>
      </c>
      <c r="M12" s="16" t="inlineStr">
        <is>
          <t>Acolhimento fictício</t>
        </is>
      </c>
      <c r="N12" s="16" t="inlineStr">
        <is>
          <t>Evento fictício Encontro Girassol</t>
        </is>
      </c>
      <c r="O12" s="16" t="inlineStr">
        <is>
          <t>Equipe fictícia Semente</t>
        </is>
      </c>
      <c r="P12" s="20" t="inlineStr">
        <is>
          <t>Média</t>
        </is>
      </c>
      <c r="Q12" s="29" t="n">
        <v>46283</v>
      </c>
      <c r="R12" s="20" t="inlineStr">
        <is>
          <t>Aprovada</t>
        </is>
      </c>
      <c r="S12" s="23">
        <f>IF(C12="","",IF(R12="Cancelada","",IF(K12&lt;&gt;"",K12,F12)))</f>
        <v/>
      </c>
      <c r="T12" s="24">
        <f>IF(C12="","",IF(OR(R12="Comprada",R12="Recebida",R12="Cancelada"),"Encerrado",IF(Q12="","Definir prazo",IF(Q12&lt;TODAY(),"Prazo vencido",IF(Q12&lt;=TODAY()+Premissas!$B$5,"Prazo próximo",IF(J12="","Cotação pendente","Em acompanhamento"))))))</f>
        <v/>
      </c>
    </row>
    <row r="13" ht="31" customHeight="1">
      <c r="A13" s="14">
        <f>IF(C13="","",COUNTIF($C$5:C13,"&lt;&gt;"))</f>
        <v/>
      </c>
      <c r="B13" s="29" t="n">
        <v>46246</v>
      </c>
      <c r="C13" s="16" t="inlineStr">
        <is>
          <t>Projetor portátil para apresentações</t>
        </is>
      </c>
      <c r="D13" s="17" t="n">
        <v>1</v>
      </c>
      <c r="E13" s="18" t="n">
        <v>3200</v>
      </c>
      <c r="F13" s="19">
        <f>IF(OR(C13="",D13="",E13=""),"",IFERROR(D13*E13,""))</f>
        <v/>
      </c>
      <c r="G13" s="18" t="n"/>
      <c r="H13" s="18" t="n"/>
      <c r="I13" s="18" t="n"/>
      <c r="J13" s="19">
        <f>IF(C13="","",IF(COUNT(G13:I13)=0,"",MIN(G13:I13)))</f>
        <v/>
      </c>
      <c r="K13" s="19">
        <f>IF(OR(D13="",J13=""),"",IFERROR(D13*J13,""))</f>
        <v/>
      </c>
      <c r="L13" s="19">
        <f>IF(OR(F13="",K13=""),"",IFERROR(F13-K13,""))</f>
        <v/>
      </c>
      <c r="M13" s="16" t="inlineStr">
        <is>
          <t>Celebração fictícia</t>
        </is>
      </c>
      <c r="N13" s="16" t="inlineStr">
        <is>
          <t>Patrimônio fictício Sala Topázio</t>
        </is>
      </c>
      <c r="O13" s="16" t="inlineStr">
        <is>
          <t>Equipe fictícia Horizonte</t>
        </is>
      </c>
      <c r="P13" s="20" t="inlineStr">
        <is>
          <t>Baixa</t>
        </is>
      </c>
      <c r="Q13" s="29" t="n">
        <v>46336</v>
      </c>
      <c r="R13" s="20" t="inlineStr">
        <is>
          <t>Cancelada</t>
        </is>
      </c>
      <c r="S13" s="19">
        <f>IF(C13="","",IF(R13="Cancelada","",IF(K13&lt;&gt;"",K13,F13)))</f>
        <v/>
      </c>
      <c r="T13" s="21">
        <f>IF(C13="","",IF(OR(R13="Comprada",R13="Recebida",R13="Cancelada"),"Encerrado",IF(Q13="","Definir prazo",IF(Q13&lt;TODAY(),"Prazo vencido",IF(Q13&lt;=TODAY()+Premissas!$B$5,"Prazo próximo",IF(J13="","Cotação pendente","Em acompanhamento"))))))</f>
        <v/>
      </c>
    </row>
    <row r="14" ht="31" customHeight="1">
      <c r="A14" s="22">
        <f>IF(C14="","",COUNTIF($C$5:C14,"&lt;&gt;"))</f>
        <v/>
      </c>
      <c r="B14" s="29" t="n">
        <v>46248</v>
      </c>
      <c r="C14" s="16" t="inlineStr">
        <is>
          <t>Lâmpadas LED para reposição</t>
        </is>
      </c>
      <c r="D14" s="17" t="n">
        <v>24</v>
      </c>
      <c r="E14" s="18" t="n">
        <v>22</v>
      </c>
      <c r="F14" s="23">
        <f>IF(OR(C14="",D14="",E14=""),"",IFERROR(D14*E14,""))</f>
        <v/>
      </c>
      <c r="G14" s="18" t="n">
        <v>19.8</v>
      </c>
      <c r="H14" s="18" t="n">
        <v>20.5</v>
      </c>
      <c r="I14" s="18" t="n">
        <v>21</v>
      </c>
      <c r="J14" s="23">
        <f>IF(C14="","",IF(COUNT(G14:I14)=0,"",MIN(G14:I14)))</f>
        <v/>
      </c>
      <c r="K14" s="23">
        <f>IF(OR(D14="",J14=""),"",IFERROR(D14*J14,""))</f>
        <v/>
      </c>
      <c r="L14" s="23">
        <f>IF(OR(F14="",K14=""),"",IFERROR(F14-K14,""))</f>
        <v/>
      </c>
      <c r="M14" s="16" t="inlineStr">
        <is>
          <t>Administração fictícia</t>
        </is>
      </c>
      <c r="N14" s="16" t="inlineStr">
        <is>
          <t>Patrimônio fictício Corredor Aurora</t>
        </is>
      </c>
      <c r="O14" s="16" t="inlineStr">
        <is>
          <t>Equipe fictícia Aurora</t>
        </is>
      </c>
      <c r="P14" s="20" t="inlineStr">
        <is>
          <t>Média</t>
        </is>
      </c>
      <c r="Q14" s="29" t="n">
        <v>46271</v>
      </c>
      <c r="R14" s="20" t="inlineStr">
        <is>
          <t>Recebida</t>
        </is>
      </c>
      <c r="S14" s="23">
        <f>IF(C14="","",IF(R14="Cancelada","",IF(K14&lt;&gt;"",K14,F14)))</f>
        <v/>
      </c>
      <c r="T14" s="24">
        <f>IF(C14="","",IF(OR(R14="Comprada",R14="Recebida",R14="Cancelada"),"Encerrado",IF(Q14="","Definir prazo",IF(Q14&lt;TODAY(),"Prazo vencido",IF(Q14&lt;=TODAY()+Premissas!$B$5,"Prazo próximo",IF(J14="","Cotação pendente","Em acompanhamento"))))))</f>
        <v/>
      </c>
    </row>
    <row r="15" ht="31" customHeight="1">
      <c r="A15" s="14">
        <f>IF(C15="","",COUNTIF($C$5:C15,"&lt;&gt;"))</f>
        <v/>
      </c>
      <c r="B15" s="29" t="n"/>
      <c r="C15" s="16" t="n"/>
      <c r="D15" s="17" t="n"/>
      <c r="E15" s="18" t="n"/>
      <c r="F15" s="19">
        <f>IF(OR(C15="",D15="",E15=""),"",IFERROR(D15*E15,""))</f>
        <v/>
      </c>
      <c r="G15" s="18" t="n"/>
      <c r="H15" s="18" t="n"/>
      <c r="I15" s="18" t="n"/>
      <c r="J15" s="19">
        <f>IF(C15="","",IF(COUNT(G15:I15)=0,"",MIN(G15:I15)))</f>
        <v/>
      </c>
      <c r="K15" s="19">
        <f>IF(OR(D15="",J15=""),"",IFERROR(D15*J15,""))</f>
        <v/>
      </c>
      <c r="L15" s="19">
        <f>IF(OR(F15="",K15=""),"",IFERROR(F15-K15,""))</f>
        <v/>
      </c>
      <c r="M15" s="16" t="n"/>
      <c r="N15" s="16" t="n"/>
      <c r="O15" s="16" t="n"/>
      <c r="P15" s="20" t="n"/>
      <c r="Q15" s="29" t="n"/>
      <c r="R15" s="20" t="n"/>
      <c r="S15" s="19">
        <f>IF(C15="","",IF(R15="Cancelada","",IF(K15&lt;&gt;"",K15,F15)))</f>
        <v/>
      </c>
      <c r="T15" s="21">
        <f>IF(C15="","",IF(OR(R15="Comprada",R15="Recebida",R15="Cancelada"),"Encerrado",IF(Q15="","Definir prazo",IF(Q15&lt;TODAY(),"Prazo vencido",IF(Q15&lt;=TODAY()+Premissas!$B$5,"Prazo próximo",IF(J15="","Cotação pendente","Em acompanhamento"))))))</f>
        <v/>
      </c>
    </row>
    <row r="16" ht="31" customHeight="1">
      <c r="A16" s="22">
        <f>IF(C16="","",COUNTIF($C$5:C16,"&lt;&gt;"))</f>
        <v/>
      </c>
      <c r="B16" s="29" t="n"/>
      <c r="C16" s="16" t="n"/>
      <c r="D16" s="17" t="n"/>
      <c r="E16" s="18" t="n"/>
      <c r="F16" s="23">
        <f>IF(OR(C16="",D16="",E16=""),"",IFERROR(D16*E16,""))</f>
        <v/>
      </c>
      <c r="G16" s="18" t="n"/>
      <c r="H16" s="18" t="n"/>
      <c r="I16" s="18" t="n"/>
      <c r="J16" s="23">
        <f>IF(C16="","",IF(COUNT(G16:I16)=0,"",MIN(G16:I16)))</f>
        <v/>
      </c>
      <c r="K16" s="23">
        <f>IF(OR(D16="",J16=""),"",IFERROR(D16*J16,""))</f>
        <v/>
      </c>
      <c r="L16" s="23">
        <f>IF(OR(F16="",K16=""),"",IFERROR(F16-K16,""))</f>
        <v/>
      </c>
      <c r="M16" s="16" t="n"/>
      <c r="N16" s="16" t="n"/>
      <c r="O16" s="16" t="n"/>
      <c r="P16" s="20" t="n"/>
      <c r="Q16" s="29" t="n"/>
      <c r="R16" s="20" t="n"/>
      <c r="S16" s="23">
        <f>IF(C16="","",IF(R16="Cancelada","",IF(K16&lt;&gt;"",K16,F16)))</f>
        <v/>
      </c>
      <c r="T16" s="24">
        <f>IF(C16="","",IF(OR(R16="Comprada",R16="Recebida",R16="Cancelada"),"Encerrado",IF(Q16="","Definir prazo",IF(Q16&lt;TODAY(),"Prazo vencido",IF(Q16&lt;=TODAY()+Premissas!$B$5,"Prazo próximo",IF(J16="","Cotação pendente","Em acompanhamento"))))))</f>
        <v/>
      </c>
    </row>
    <row r="17" ht="31" customHeight="1">
      <c r="A17" s="14">
        <f>IF(C17="","",COUNTIF($C$5:C17,"&lt;&gt;"))</f>
        <v/>
      </c>
      <c r="B17" s="29" t="n"/>
      <c r="C17" s="16" t="n"/>
      <c r="D17" s="17" t="n"/>
      <c r="E17" s="18" t="n"/>
      <c r="F17" s="19">
        <f>IF(OR(C17="",D17="",E17=""),"",IFERROR(D17*E17,""))</f>
        <v/>
      </c>
      <c r="G17" s="18" t="n"/>
      <c r="H17" s="18" t="n"/>
      <c r="I17" s="18" t="n"/>
      <c r="J17" s="19">
        <f>IF(C17="","",IF(COUNT(G17:I17)=0,"",MIN(G17:I17)))</f>
        <v/>
      </c>
      <c r="K17" s="19">
        <f>IF(OR(D17="",J17=""),"",IFERROR(D17*J17,""))</f>
        <v/>
      </c>
      <c r="L17" s="19">
        <f>IF(OR(F17="",K17=""),"",IFERROR(F17-K17,""))</f>
        <v/>
      </c>
      <c r="M17" s="16" t="n"/>
      <c r="N17" s="16" t="n"/>
      <c r="O17" s="16" t="n"/>
      <c r="P17" s="20" t="n"/>
      <c r="Q17" s="29" t="n"/>
      <c r="R17" s="20" t="n"/>
      <c r="S17" s="19">
        <f>IF(C17="","",IF(R17="Cancelada","",IF(K17&lt;&gt;"",K17,F17)))</f>
        <v/>
      </c>
      <c r="T17" s="21">
        <f>IF(C17="","",IF(OR(R17="Comprada",R17="Recebida",R17="Cancelada"),"Encerrado",IF(Q17="","Definir prazo",IF(Q17&lt;TODAY(),"Prazo vencido",IF(Q17&lt;=TODAY()+Premissas!$B$5,"Prazo próximo",IF(J17="","Cotação pendente","Em acompanhamento"))))))</f>
        <v/>
      </c>
    </row>
    <row r="18" ht="31" customHeight="1">
      <c r="A18" s="22">
        <f>IF(C18="","",COUNTIF($C$5:C18,"&lt;&gt;"))</f>
        <v/>
      </c>
      <c r="B18" s="29" t="n"/>
      <c r="C18" s="16" t="n"/>
      <c r="D18" s="17" t="n"/>
      <c r="E18" s="18" t="n"/>
      <c r="F18" s="23">
        <f>IF(OR(C18="",D18="",E18=""),"",IFERROR(D18*E18,""))</f>
        <v/>
      </c>
      <c r="G18" s="18" t="n"/>
      <c r="H18" s="18" t="n"/>
      <c r="I18" s="18" t="n"/>
      <c r="J18" s="23">
        <f>IF(C18="","",IF(COUNT(G18:I18)=0,"",MIN(G18:I18)))</f>
        <v/>
      </c>
      <c r="K18" s="23">
        <f>IF(OR(D18="",J18=""),"",IFERROR(D18*J18,""))</f>
        <v/>
      </c>
      <c r="L18" s="23">
        <f>IF(OR(F18="",K18=""),"",IFERROR(F18-K18,""))</f>
        <v/>
      </c>
      <c r="M18" s="16" t="n"/>
      <c r="N18" s="16" t="n"/>
      <c r="O18" s="16" t="n"/>
      <c r="P18" s="20" t="n"/>
      <c r="Q18" s="29" t="n"/>
      <c r="R18" s="20" t="n"/>
      <c r="S18" s="23">
        <f>IF(C18="","",IF(R18="Cancelada","",IF(K18&lt;&gt;"",K18,F18)))</f>
        <v/>
      </c>
      <c r="T18" s="24">
        <f>IF(C18="","",IF(OR(R18="Comprada",R18="Recebida",R18="Cancelada"),"Encerrado",IF(Q18="","Definir prazo",IF(Q18&lt;TODAY(),"Prazo vencido",IF(Q18&lt;=TODAY()+Premissas!$B$5,"Prazo próximo",IF(J18="","Cotação pendente","Em acompanhamento"))))))</f>
        <v/>
      </c>
    </row>
    <row r="19" ht="31" customHeight="1">
      <c r="A19" s="14">
        <f>IF(C19="","",COUNTIF($C$5:C19,"&lt;&gt;"))</f>
        <v/>
      </c>
      <c r="B19" s="29" t="n"/>
      <c r="C19" s="16" t="n"/>
      <c r="D19" s="17" t="n"/>
      <c r="E19" s="18" t="n"/>
      <c r="F19" s="19">
        <f>IF(OR(C19="",D19="",E19=""),"",IFERROR(D19*E19,""))</f>
        <v/>
      </c>
      <c r="G19" s="18" t="n"/>
      <c r="H19" s="18" t="n"/>
      <c r="I19" s="18" t="n"/>
      <c r="J19" s="19">
        <f>IF(C19="","",IF(COUNT(G19:I19)=0,"",MIN(G19:I19)))</f>
        <v/>
      </c>
      <c r="K19" s="19">
        <f>IF(OR(D19="",J19=""),"",IFERROR(D19*J19,""))</f>
        <v/>
      </c>
      <c r="L19" s="19">
        <f>IF(OR(F19="",K19=""),"",IFERROR(F19-K19,""))</f>
        <v/>
      </c>
      <c r="M19" s="16" t="n"/>
      <c r="N19" s="16" t="n"/>
      <c r="O19" s="16" t="n"/>
      <c r="P19" s="20" t="n"/>
      <c r="Q19" s="29" t="n"/>
      <c r="R19" s="20" t="n"/>
      <c r="S19" s="19">
        <f>IF(C19="","",IF(R19="Cancelada","",IF(K19&lt;&gt;"",K19,F19)))</f>
        <v/>
      </c>
      <c r="T19" s="21">
        <f>IF(C19="","",IF(OR(R19="Comprada",R19="Recebida",R19="Cancelada"),"Encerrado",IF(Q19="","Definir prazo",IF(Q19&lt;TODAY(),"Prazo vencido",IF(Q19&lt;=TODAY()+Premissas!$B$5,"Prazo próximo",IF(J19="","Cotação pendente","Em acompanhamento"))))))</f>
        <v/>
      </c>
    </row>
    <row r="20" ht="31" customHeight="1">
      <c r="A20" s="22">
        <f>IF(C20="","",COUNTIF($C$5:C20,"&lt;&gt;"))</f>
        <v/>
      </c>
      <c r="B20" s="29" t="n"/>
      <c r="C20" s="16" t="n"/>
      <c r="D20" s="17" t="n"/>
      <c r="E20" s="18" t="n"/>
      <c r="F20" s="23">
        <f>IF(OR(C20="",D20="",E20=""),"",IFERROR(D20*E20,""))</f>
        <v/>
      </c>
      <c r="G20" s="18" t="n"/>
      <c r="H20" s="18" t="n"/>
      <c r="I20" s="18" t="n"/>
      <c r="J20" s="23">
        <f>IF(C20="","",IF(COUNT(G20:I20)=0,"",MIN(G20:I20)))</f>
        <v/>
      </c>
      <c r="K20" s="23">
        <f>IF(OR(D20="",J20=""),"",IFERROR(D20*J20,""))</f>
        <v/>
      </c>
      <c r="L20" s="23">
        <f>IF(OR(F20="",K20=""),"",IFERROR(F20-K20,""))</f>
        <v/>
      </c>
      <c r="M20" s="16" t="n"/>
      <c r="N20" s="16" t="n"/>
      <c r="O20" s="16" t="n"/>
      <c r="P20" s="20" t="n"/>
      <c r="Q20" s="29" t="n"/>
      <c r="R20" s="20" t="n"/>
      <c r="S20" s="23">
        <f>IF(C20="","",IF(R20="Cancelada","",IF(K20&lt;&gt;"",K20,F20)))</f>
        <v/>
      </c>
      <c r="T20" s="24">
        <f>IF(C20="","",IF(OR(R20="Comprada",R20="Recebida",R20="Cancelada"),"Encerrado",IF(Q20="","Definir prazo",IF(Q20&lt;TODAY(),"Prazo vencido",IF(Q20&lt;=TODAY()+Premissas!$B$5,"Prazo próximo",IF(J20="","Cotação pendente","Em acompanhamento"))))))</f>
        <v/>
      </c>
    </row>
    <row r="21" ht="31" customHeight="1">
      <c r="A21" s="14">
        <f>IF(C21="","",COUNTIF($C$5:C21,"&lt;&gt;"))</f>
        <v/>
      </c>
      <c r="B21" s="29" t="n"/>
      <c r="C21" s="16" t="n"/>
      <c r="D21" s="17" t="n"/>
      <c r="E21" s="18" t="n"/>
      <c r="F21" s="19">
        <f>IF(OR(C21="",D21="",E21=""),"",IFERROR(D21*E21,""))</f>
        <v/>
      </c>
      <c r="G21" s="18" t="n"/>
      <c r="H21" s="18" t="n"/>
      <c r="I21" s="18" t="n"/>
      <c r="J21" s="19">
        <f>IF(C21="","",IF(COUNT(G21:I21)=0,"",MIN(G21:I21)))</f>
        <v/>
      </c>
      <c r="K21" s="19">
        <f>IF(OR(D21="",J21=""),"",IFERROR(D21*J21,""))</f>
        <v/>
      </c>
      <c r="L21" s="19">
        <f>IF(OR(F21="",K21=""),"",IFERROR(F21-K21,""))</f>
        <v/>
      </c>
      <c r="M21" s="16" t="n"/>
      <c r="N21" s="16" t="n"/>
      <c r="O21" s="16" t="n"/>
      <c r="P21" s="20" t="n"/>
      <c r="Q21" s="29" t="n"/>
      <c r="R21" s="20" t="n"/>
      <c r="S21" s="19">
        <f>IF(C21="","",IF(R21="Cancelada","",IF(K21&lt;&gt;"",K21,F21)))</f>
        <v/>
      </c>
      <c r="T21" s="21">
        <f>IF(C21="","",IF(OR(R21="Comprada",R21="Recebida",R21="Cancelada"),"Encerrado",IF(Q21="","Definir prazo",IF(Q21&lt;TODAY(),"Prazo vencido",IF(Q21&lt;=TODAY()+Premissas!$B$5,"Prazo próximo",IF(J21="","Cotação pendente","Em acompanhamento"))))))</f>
        <v/>
      </c>
    </row>
    <row r="22" ht="31" customHeight="1">
      <c r="A22" s="22">
        <f>IF(C22="","",COUNTIF($C$5:C22,"&lt;&gt;"))</f>
        <v/>
      </c>
      <c r="B22" s="29" t="n"/>
      <c r="C22" s="16" t="n"/>
      <c r="D22" s="17" t="n"/>
      <c r="E22" s="18" t="n"/>
      <c r="F22" s="23">
        <f>IF(OR(C22="",D22="",E22=""),"",IFERROR(D22*E22,""))</f>
        <v/>
      </c>
      <c r="G22" s="18" t="n"/>
      <c r="H22" s="18" t="n"/>
      <c r="I22" s="18" t="n"/>
      <c r="J22" s="23">
        <f>IF(C22="","",IF(COUNT(G22:I22)=0,"",MIN(G22:I22)))</f>
        <v/>
      </c>
      <c r="K22" s="23">
        <f>IF(OR(D22="",J22=""),"",IFERROR(D22*J22,""))</f>
        <v/>
      </c>
      <c r="L22" s="23">
        <f>IF(OR(F22="",K22=""),"",IFERROR(F22-K22,""))</f>
        <v/>
      </c>
      <c r="M22" s="16" t="n"/>
      <c r="N22" s="16" t="n"/>
      <c r="O22" s="16" t="n"/>
      <c r="P22" s="20" t="n"/>
      <c r="Q22" s="29" t="n"/>
      <c r="R22" s="20" t="n"/>
      <c r="S22" s="23">
        <f>IF(C22="","",IF(R22="Cancelada","",IF(K22&lt;&gt;"",K22,F22)))</f>
        <v/>
      </c>
      <c r="T22" s="24">
        <f>IF(C22="","",IF(OR(R22="Comprada",R22="Recebida",R22="Cancelada"),"Encerrado",IF(Q22="","Definir prazo",IF(Q22&lt;TODAY(),"Prazo vencido",IF(Q22&lt;=TODAY()+Premissas!$B$5,"Prazo próximo",IF(J22="","Cotação pendente","Em acompanhamento"))))))</f>
        <v/>
      </c>
    </row>
    <row r="23" ht="31" customHeight="1">
      <c r="A23" s="14">
        <f>IF(C23="","",COUNTIF($C$5:C23,"&lt;&gt;"))</f>
        <v/>
      </c>
      <c r="B23" s="29" t="n"/>
      <c r="C23" s="16" t="n"/>
      <c r="D23" s="17" t="n"/>
      <c r="E23" s="18" t="n"/>
      <c r="F23" s="19">
        <f>IF(OR(C23="",D23="",E23=""),"",IFERROR(D23*E23,""))</f>
        <v/>
      </c>
      <c r="G23" s="18" t="n"/>
      <c r="H23" s="18" t="n"/>
      <c r="I23" s="18" t="n"/>
      <c r="J23" s="19">
        <f>IF(C23="","",IF(COUNT(G23:I23)=0,"",MIN(G23:I23)))</f>
        <v/>
      </c>
      <c r="K23" s="19">
        <f>IF(OR(D23="",J23=""),"",IFERROR(D23*J23,""))</f>
        <v/>
      </c>
      <c r="L23" s="19">
        <f>IF(OR(F23="",K23=""),"",IFERROR(F23-K23,""))</f>
        <v/>
      </c>
      <c r="M23" s="16" t="n"/>
      <c r="N23" s="16" t="n"/>
      <c r="O23" s="16" t="n"/>
      <c r="P23" s="20" t="n"/>
      <c r="Q23" s="29" t="n"/>
      <c r="R23" s="20" t="n"/>
      <c r="S23" s="19">
        <f>IF(C23="","",IF(R23="Cancelada","",IF(K23&lt;&gt;"",K23,F23)))</f>
        <v/>
      </c>
      <c r="T23" s="21">
        <f>IF(C23="","",IF(OR(R23="Comprada",R23="Recebida",R23="Cancelada"),"Encerrado",IF(Q23="","Definir prazo",IF(Q23&lt;TODAY(),"Prazo vencido",IF(Q23&lt;=TODAY()+Premissas!$B$5,"Prazo próximo",IF(J23="","Cotação pendente","Em acompanhamento"))))))</f>
        <v/>
      </c>
    </row>
    <row r="24" ht="31" customHeight="1">
      <c r="A24" s="22">
        <f>IF(C24="","",COUNTIF($C$5:C24,"&lt;&gt;"))</f>
        <v/>
      </c>
      <c r="B24" s="29" t="n"/>
      <c r="C24" s="16" t="n"/>
      <c r="D24" s="17" t="n"/>
      <c r="E24" s="18" t="n"/>
      <c r="F24" s="23">
        <f>IF(OR(C24="",D24="",E24=""),"",IFERROR(D24*E24,""))</f>
        <v/>
      </c>
      <c r="G24" s="18" t="n"/>
      <c r="H24" s="18" t="n"/>
      <c r="I24" s="18" t="n"/>
      <c r="J24" s="23">
        <f>IF(C24="","",IF(COUNT(G24:I24)=0,"",MIN(G24:I24)))</f>
        <v/>
      </c>
      <c r="K24" s="23">
        <f>IF(OR(D24="",J24=""),"",IFERROR(D24*J24,""))</f>
        <v/>
      </c>
      <c r="L24" s="23">
        <f>IF(OR(F24="",K24=""),"",IFERROR(F24-K24,""))</f>
        <v/>
      </c>
      <c r="M24" s="16" t="n"/>
      <c r="N24" s="16" t="n"/>
      <c r="O24" s="16" t="n"/>
      <c r="P24" s="20" t="n"/>
      <c r="Q24" s="29" t="n"/>
      <c r="R24" s="20" t="n"/>
      <c r="S24" s="23">
        <f>IF(C24="","",IF(R24="Cancelada","",IF(K24&lt;&gt;"",K24,F24)))</f>
        <v/>
      </c>
      <c r="T24" s="24">
        <f>IF(C24="","",IF(OR(R24="Comprada",R24="Recebida",R24="Cancelada"),"Encerrado",IF(Q24="","Definir prazo",IF(Q24&lt;TODAY(),"Prazo vencido",IF(Q24&lt;=TODAY()+Premissas!$B$5,"Prazo próximo",IF(J24="","Cotação pendente","Em acompanhamento"))))))</f>
        <v/>
      </c>
    </row>
    <row r="25" ht="31" customHeight="1">
      <c r="A25" s="14">
        <f>IF(C25="","",COUNTIF($C$5:C25,"&lt;&gt;"))</f>
        <v/>
      </c>
      <c r="B25" s="29" t="n"/>
      <c r="C25" s="16" t="n"/>
      <c r="D25" s="17" t="n"/>
      <c r="E25" s="18" t="n"/>
      <c r="F25" s="19">
        <f>IF(OR(C25="",D25="",E25=""),"",IFERROR(D25*E25,""))</f>
        <v/>
      </c>
      <c r="G25" s="18" t="n"/>
      <c r="H25" s="18" t="n"/>
      <c r="I25" s="18" t="n"/>
      <c r="J25" s="19">
        <f>IF(C25="","",IF(COUNT(G25:I25)=0,"",MIN(G25:I25)))</f>
        <v/>
      </c>
      <c r="K25" s="19">
        <f>IF(OR(D25="",J25=""),"",IFERROR(D25*J25,""))</f>
        <v/>
      </c>
      <c r="L25" s="19">
        <f>IF(OR(F25="",K25=""),"",IFERROR(F25-K25,""))</f>
        <v/>
      </c>
      <c r="M25" s="16" t="n"/>
      <c r="N25" s="16" t="n"/>
      <c r="O25" s="16" t="n"/>
      <c r="P25" s="20" t="n"/>
      <c r="Q25" s="29" t="n"/>
      <c r="R25" s="20" t="n"/>
      <c r="S25" s="19">
        <f>IF(C25="","",IF(R25="Cancelada","",IF(K25&lt;&gt;"",K25,F25)))</f>
        <v/>
      </c>
      <c r="T25" s="21">
        <f>IF(C25="","",IF(OR(R25="Comprada",R25="Recebida",R25="Cancelada"),"Encerrado",IF(Q25="","Definir prazo",IF(Q25&lt;TODAY(),"Prazo vencido",IF(Q25&lt;=TODAY()+Premissas!$B$5,"Prazo próximo",IF(J25="","Cotação pendente","Em acompanhamento"))))))</f>
        <v/>
      </c>
    </row>
    <row r="26" ht="31" customHeight="1">
      <c r="A26" s="22">
        <f>IF(C26="","",COUNTIF($C$5:C26,"&lt;&gt;"))</f>
        <v/>
      </c>
      <c r="B26" s="29" t="n"/>
      <c r="C26" s="16" t="n"/>
      <c r="D26" s="17" t="n"/>
      <c r="E26" s="18" t="n"/>
      <c r="F26" s="23">
        <f>IF(OR(C26="",D26="",E26=""),"",IFERROR(D26*E26,""))</f>
        <v/>
      </c>
      <c r="G26" s="18" t="n"/>
      <c r="H26" s="18" t="n"/>
      <c r="I26" s="18" t="n"/>
      <c r="J26" s="23">
        <f>IF(C26="","",IF(COUNT(G26:I26)=0,"",MIN(G26:I26)))</f>
        <v/>
      </c>
      <c r="K26" s="23">
        <f>IF(OR(D26="",J26=""),"",IFERROR(D26*J26,""))</f>
        <v/>
      </c>
      <c r="L26" s="23">
        <f>IF(OR(F26="",K26=""),"",IFERROR(F26-K26,""))</f>
        <v/>
      </c>
      <c r="M26" s="16" t="n"/>
      <c r="N26" s="16" t="n"/>
      <c r="O26" s="16" t="n"/>
      <c r="P26" s="20" t="n"/>
      <c r="Q26" s="29" t="n"/>
      <c r="R26" s="20" t="n"/>
      <c r="S26" s="23">
        <f>IF(C26="","",IF(R26="Cancelada","",IF(K26&lt;&gt;"",K26,F26)))</f>
        <v/>
      </c>
      <c r="T26" s="24">
        <f>IF(C26="","",IF(OR(R26="Comprada",R26="Recebida",R26="Cancelada"),"Encerrado",IF(Q26="","Definir prazo",IF(Q26&lt;TODAY(),"Prazo vencido",IF(Q26&lt;=TODAY()+Premissas!$B$5,"Prazo próximo",IF(J26="","Cotação pendente","Em acompanhamento"))))))</f>
        <v/>
      </c>
    </row>
    <row r="27" ht="31" customHeight="1">
      <c r="A27" s="14">
        <f>IF(C27="","",COUNTIF($C$5:C27,"&lt;&gt;"))</f>
        <v/>
      </c>
      <c r="B27" s="29" t="n"/>
      <c r="C27" s="16" t="n"/>
      <c r="D27" s="17" t="n"/>
      <c r="E27" s="18" t="n"/>
      <c r="F27" s="19">
        <f>IF(OR(C27="",D27="",E27=""),"",IFERROR(D27*E27,""))</f>
        <v/>
      </c>
      <c r="G27" s="18" t="n"/>
      <c r="H27" s="18" t="n"/>
      <c r="I27" s="18" t="n"/>
      <c r="J27" s="19">
        <f>IF(C27="","",IF(COUNT(G27:I27)=0,"",MIN(G27:I27)))</f>
        <v/>
      </c>
      <c r="K27" s="19">
        <f>IF(OR(D27="",J27=""),"",IFERROR(D27*J27,""))</f>
        <v/>
      </c>
      <c r="L27" s="19">
        <f>IF(OR(F27="",K27=""),"",IFERROR(F27-K27,""))</f>
        <v/>
      </c>
      <c r="M27" s="16" t="n"/>
      <c r="N27" s="16" t="n"/>
      <c r="O27" s="16" t="n"/>
      <c r="P27" s="20" t="n"/>
      <c r="Q27" s="29" t="n"/>
      <c r="R27" s="20" t="n"/>
      <c r="S27" s="19">
        <f>IF(C27="","",IF(R27="Cancelada","",IF(K27&lt;&gt;"",K27,F27)))</f>
        <v/>
      </c>
      <c r="T27" s="21">
        <f>IF(C27="","",IF(OR(R27="Comprada",R27="Recebida",R27="Cancelada"),"Encerrado",IF(Q27="","Definir prazo",IF(Q27&lt;TODAY(),"Prazo vencido",IF(Q27&lt;=TODAY()+Premissas!$B$5,"Prazo próximo",IF(J27="","Cotação pendente","Em acompanhamento"))))))</f>
        <v/>
      </c>
    </row>
    <row r="28" ht="31" customHeight="1">
      <c r="A28" s="22">
        <f>IF(C28="","",COUNTIF($C$5:C28,"&lt;&gt;"))</f>
        <v/>
      </c>
      <c r="B28" s="29" t="n"/>
      <c r="C28" s="16" t="n"/>
      <c r="D28" s="17" t="n"/>
      <c r="E28" s="18" t="n"/>
      <c r="F28" s="23">
        <f>IF(OR(C28="",D28="",E28=""),"",IFERROR(D28*E28,""))</f>
        <v/>
      </c>
      <c r="G28" s="18" t="n"/>
      <c r="H28" s="18" t="n"/>
      <c r="I28" s="18" t="n"/>
      <c r="J28" s="23">
        <f>IF(C28="","",IF(COUNT(G28:I28)=0,"",MIN(G28:I28)))</f>
        <v/>
      </c>
      <c r="K28" s="23">
        <f>IF(OR(D28="",J28=""),"",IFERROR(D28*J28,""))</f>
        <v/>
      </c>
      <c r="L28" s="23">
        <f>IF(OR(F28="",K28=""),"",IFERROR(F28-K28,""))</f>
        <v/>
      </c>
      <c r="M28" s="16" t="n"/>
      <c r="N28" s="16" t="n"/>
      <c r="O28" s="16" t="n"/>
      <c r="P28" s="20" t="n"/>
      <c r="Q28" s="29" t="n"/>
      <c r="R28" s="20" t="n"/>
      <c r="S28" s="23">
        <f>IF(C28="","",IF(R28="Cancelada","",IF(K28&lt;&gt;"",K28,F28)))</f>
        <v/>
      </c>
      <c r="T28" s="24">
        <f>IF(C28="","",IF(OR(R28="Comprada",R28="Recebida",R28="Cancelada"),"Encerrado",IF(Q28="","Definir prazo",IF(Q28&lt;TODAY(),"Prazo vencido",IF(Q28&lt;=TODAY()+Premissas!$B$5,"Prazo próximo",IF(J28="","Cotação pendente","Em acompanhamento"))))))</f>
        <v/>
      </c>
    </row>
    <row r="29" ht="31" customHeight="1">
      <c r="A29" s="14">
        <f>IF(C29="","",COUNTIF($C$5:C29,"&lt;&gt;"))</f>
        <v/>
      </c>
      <c r="B29" s="29" t="n"/>
      <c r="C29" s="16" t="n"/>
      <c r="D29" s="17" t="n"/>
      <c r="E29" s="18" t="n"/>
      <c r="F29" s="19">
        <f>IF(OR(C29="",D29="",E29=""),"",IFERROR(D29*E29,""))</f>
        <v/>
      </c>
      <c r="G29" s="18" t="n"/>
      <c r="H29" s="18" t="n"/>
      <c r="I29" s="18" t="n"/>
      <c r="J29" s="19">
        <f>IF(C29="","",IF(COUNT(G29:I29)=0,"",MIN(G29:I29)))</f>
        <v/>
      </c>
      <c r="K29" s="19">
        <f>IF(OR(D29="",J29=""),"",IFERROR(D29*J29,""))</f>
        <v/>
      </c>
      <c r="L29" s="19">
        <f>IF(OR(F29="",K29=""),"",IFERROR(F29-K29,""))</f>
        <v/>
      </c>
      <c r="M29" s="16" t="n"/>
      <c r="N29" s="16" t="n"/>
      <c r="O29" s="16" t="n"/>
      <c r="P29" s="20" t="n"/>
      <c r="Q29" s="29" t="n"/>
      <c r="R29" s="20" t="n"/>
      <c r="S29" s="19">
        <f>IF(C29="","",IF(R29="Cancelada","",IF(K29&lt;&gt;"",K29,F29)))</f>
        <v/>
      </c>
      <c r="T29" s="21">
        <f>IF(C29="","",IF(OR(R29="Comprada",R29="Recebida",R29="Cancelada"),"Encerrado",IF(Q29="","Definir prazo",IF(Q29&lt;TODAY(),"Prazo vencido",IF(Q29&lt;=TODAY()+Premissas!$B$5,"Prazo próximo",IF(J29="","Cotação pendente","Em acompanhamento"))))))</f>
        <v/>
      </c>
    </row>
    <row r="30" ht="31" customHeight="1">
      <c r="A30" s="22">
        <f>IF(C30="","",COUNTIF($C$5:C30,"&lt;&gt;"))</f>
        <v/>
      </c>
      <c r="B30" s="29" t="n"/>
      <c r="C30" s="16" t="n"/>
      <c r="D30" s="17" t="n"/>
      <c r="E30" s="18" t="n"/>
      <c r="F30" s="23">
        <f>IF(OR(C30="",D30="",E30=""),"",IFERROR(D30*E30,""))</f>
        <v/>
      </c>
      <c r="G30" s="18" t="n"/>
      <c r="H30" s="18" t="n"/>
      <c r="I30" s="18" t="n"/>
      <c r="J30" s="23">
        <f>IF(C30="","",IF(COUNT(G30:I30)=0,"",MIN(G30:I30)))</f>
        <v/>
      </c>
      <c r="K30" s="23">
        <f>IF(OR(D30="",J30=""),"",IFERROR(D30*J30,""))</f>
        <v/>
      </c>
      <c r="L30" s="23">
        <f>IF(OR(F30="",K30=""),"",IFERROR(F30-K30,""))</f>
        <v/>
      </c>
      <c r="M30" s="16" t="n"/>
      <c r="N30" s="16" t="n"/>
      <c r="O30" s="16" t="n"/>
      <c r="P30" s="20" t="n"/>
      <c r="Q30" s="29" t="n"/>
      <c r="R30" s="20" t="n"/>
      <c r="S30" s="23">
        <f>IF(C30="","",IF(R30="Cancelada","",IF(K30&lt;&gt;"",K30,F30)))</f>
        <v/>
      </c>
      <c r="T30" s="24">
        <f>IF(C30="","",IF(OR(R30="Comprada",R30="Recebida",R30="Cancelada"),"Encerrado",IF(Q30="","Definir prazo",IF(Q30&lt;TODAY(),"Prazo vencido",IF(Q30&lt;=TODAY()+Premissas!$B$5,"Prazo próximo",IF(J30="","Cotação pendente","Em acompanhamento"))))))</f>
        <v/>
      </c>
    </row>
    <row r="31" ht="31" customHeight="1">
      <c r="A31" s="14">
        <f>IF(C31="","",COUNTIF($C$5:C31,"&lt;&gt;"))</f>
        <v/>
      </c>
      <c r="B31" s="29" t="n"/>
      <c r="C31" s="16" t="n"/>
      <c r="D31" s="17" t="n"/>
      <c r="E31" s="18" t="n"/>
      <c r="F31" s="19">
        <f>IF(OR(C31="",D31="",E31=""),"",IFERROR(D31*E31,""))</f>
        <v/>
      </c>
      <c r="G31" s="18" t="n"/>
      <c r="H31" s="18" t="n"/>
      <c r="I31" s="18" t="n"/>
      <c r="J31" s="19">
        <f>IF(C31="","",IF(COUNT(G31:I31)=0,"",MIN(G31:I31)))</f>
        <v/>
      </c>
      <c r="K31" s="19">
        <f>IF(OR(D31="",J31=""),"",IFERROR(D31*J31,""))</f>
        <v/>
      </c>
      <c r="L31" s="19">
        <f>IF(OR(F31="",K31=""),"",IFERROR(F31-K31,""))</f>
        <v/>
      </c>
      <c r="M31" s="16" t="n"/>
      <c r="N31" s="16" t="n"/>
      <c r="O31" s="16" t="n"/>
      <c r="P31" s="20" t="n"/>
      <c r="Q31" s="29" t="n"/>
      <c r="R31" s="20" t="n"/>
      <c r="S31" s="19">
        <f>IF(C31="","",IF(R31="Cancelada","",IF(K31&lt;&gt;"",K31,F31)))</f>
        <v/>
      </c>
      <c r="T31" s="21">
        <f>IF(C31="","",IF(OR(R31="Comprada",R31="Recebida",R31="Cancelada"),"Encerrado",IF(Q31="","Definir prazo",IF(Q31&lt;TODAY(),"Prazo vencido",IF(Q31&lt;=TODAY()+Premissas!$B$5,"Prazo próximo",IF(J31="","Cotação pendente","Em acompanhamento"))))))</f>
        <v/>
      </c>
    </row>
    <row r="32" ht="31" customHeight="1">
      <c r="A32" s="22">
        <f>IF(C32="","",COUNTIF($C$5:C32,"&lt;&gt;"))</f>
        <v/>
      </c>
      <c r="B32" s="29" t="n"/>
      <c r="C32" s="16" t="n"/>
      <c r="D32" s="17" t="n"/>
      <c r="E32" s="18" t="n"/>
      <c r="F32" s="23">
        <f>IF(OR(C32="",D32="",E32=""),"",IFERROR(D32*E32,""))</f>
        <v/>
      </c>
      <c r="G32" s="18" t="n"/>
      <c r="H32" s="18" t="n"/>
      <c r="I32" s="18" t="n"/>
      <c r="J32" s="23">
        <f>IF(C32="","",IF(COUNT(G32:I32)=0,"",MIN(G32:I32)))</f>
        <v/>
      </c>
      <c r="K32" s="23">
        <f>IF(OR(D32="",J32=""),"",IFERROR(D32*J32,""))</f>
        <v/>
      </c>
      <c r="L32" s="23">
        <f>IF(OR(F32="",K32=""),"",IFERROR(F32-K32,""))</f>
        <v/>
      </c>
      <c r="M32" s="16" t="n"/>
      <c r="N32" s="16" t="n"/>
      <c r="O32" s="16" t="n"/>
      <c r="P32" s="20" t="n"/>
      <c r="Q32" s="29" t="n"/>
      <c r="R32" s="20" t="n"/>
      <c r="S32" s="23">
        <f>IF(C32="","",IF(R32="Cancelada","",IF(K32&lt;&gt;"",K32,F32)))</f>
        <v/>
      </c>
      <c r="T32" s="24">
        <f>IF(C32="","",IF(OR(R32="Comprada",R32="Recebida",R32="Cancelada"),"Encerrado",IF(Q32="","Definir prazo",IF(Q32&lt;TODAY(),"Prazo vencido",IF(Q32&lt;=TODAY()+Premissas!$B$5,"Prazo próximo",IF(J32="","Cotação pendente","Em acompanhamento"))))))</f>
        <v/>
      </c>
    </row>
    <row r="33" ht="31" customHeight="1">
      <c r="A33" s="14">
        <f>IF(C33="","",COUNTIF($C$5:C33,"&lt;&gt;"))</f>
        <v/>
      </c>
      <c r="B33" s="29" t="n"/>
      <c r="C33" s="16" t="n"/>
      <c r="D33" s="17" t="n"/>
      <c r="E33" s="18" t="n"/>
      <c r="F33" s="19">
        <f>IF(OR(C33="",D33="",E33=""),"",IFERROR(D33*E33,""))</f>
        <v/>
      </c>
      <c r="G33" s="18" t="n"/>
      <c r="H33" s="18" t="n"/>
      <c r="I33" s="18" t="n"/>
      <c r="J33" s="19">
        <f>IF(C33="","",IF(COUNT(G33:I33)=0,"",MIN(G33:I33)))</f>
        <v/>
      </c>
      <c r="K33" s="19">
        <f>IF(OR(D33="",J33=""),"",IFERROR(D33*J33,""))</f>
        <v/>
      </c>
      <c r="L33" s="19">
        <f>IF(OR(F33="",K33=""),"",IFERROR(F33-K33,""))</f>
        <v/>
      </c>
      <c r="M33" s="16" t="n"/>
      <c r="N33" s="16" t="n"/>
      <c r="O33" s="16" t="n"/>
      <c r="P33" s="20" t="n"/>
      <c r="Q33" s="29" t="n"/>
      <c r="R33" s="20" t="n"/>
      <c r="S33" s="19">
        <f>IF(C33="","",IF(R33="Cancelada","",IF(K33&lt;&gt;"",K33,F33)))</f>
        <v/>
      </c>
      <c r="T33" s="21">
        <f>IF(C33="","",IF(OR(R33="Comprada",R33="Recebida",R33="Cancelada"),"Encerrado",IF(Q33="","Definir prazo",IF(Q33&lt;TODAY(),"Prazo vencido",IF(Q33&lt;=TODAY()+Premissas!$B$5,"Prazo próximo",IF(J33="","Cotação pendente","Em acompanhamento"))))))</f>
        <v/>
      </c>
    </row>
    <row r="34" ht="31" customHeight="1">
      <c r="A34" s="22">
        <f>IF(C34="","",COUNTIF($C$5:C34,"&lt;&gt;"))</f>
        <v/>
      </c>
      <c r="B34" s="29" t="n"/>
      <c r="C34" s="16" t="n"/>
      <c r="D34" s="17" t="n"/>
      <c r="E34" s="18" t="n"/>
      <c r="F34" s="23">
        <f>IF(OR(C34="",D34="",E34=""),"",IFERROR(D34*E34,""))</f>
        <v/>
      </c>
      <c r="G34" s="18" t="n"/>
      <c r="H34" s="18" t="n"/>
      <c r="I34" s="18" t="n"/>
      <c r="J34" s="23">
        <f>IF(C34="","",IF(COUNT(G34:I34)=0,"",MIN(G34:I34)))</f>
        <v/>
      </c>
      <c r="K34" s="23">
        <f>IF(OR(D34="",J34=""),"",IFERROR(D34*J34,""))</f>
        <v/>
      </c>
      <c r="L34" s="23">
        <f>IF(OR(F34="",K34=""),"",IFERROR(F34-K34,""))</f>
        <v/>
      </c>
      <c r="M34" s="16" t="n"/>
      <c r="N34" s="16" t="n"/>
      <c r="O34" s="16" t="n"/>
      <c r="P34" s="20" t="n"/>
      <c r="Q34" s="29" t="n"/>
      <c r="R34" s="20" t="n"/>
      <c r="S34" s="23">
        <f>IF(C34="","",IF(R34="Cancelada","",IF(K34&lt;&gt;"",K34,F34)))</f>
        <v/>
      </c>
      <c r="T34" s="24">
        <f>IF(C34="","",IF(OR(R34="Comprada",R34="Recebida",R34="Cancelada"),"Encerrado",IF(Q34="","Definir prazo",IF(Q34&lt;TODAY(),"Prazo vencido",IF(Q34&lt;=TODAY()+Premissas!$B$5,"Prazo próximo",IF(J34="","Cotação pendente","Em acompanhamento"))))))</f>
        <v/>
      </c>
    </row>
    <row r="35" ht="31" customHeight="1">
      <c r="A35" s="14">
        <f>IF(C35="","",COUNTIF($C$5:C35,"&lt;&gt;"))</f>
        <v/>
      </c>
      <c r="B35" s="29" t="n"/>
      <c r="C35" s="16" t="n"/>
      <c r="D35" s="17" t="n"/>
      <c r="E35" s="18" t="n"/>
      <c r="F35" s="19">
        <f>IF(OR(C35="",D35="",E35=""),"",IFERROR(D35*E35,""))</f>
        <v/>
      </c>
      <c r="G35" s="18" t="n"/>
      <c r="H35" s="18" t="n"/>
      <c r="I35" s="18" t="n"/>
      <c r="J35" s="19">
        <f>IF(C35="","",IF(COUNT(G35:I35)=0,"",MIN(G35:I35)))</f>
        <v/>
      </c>
      <c r="K35" s="19">
        <f>IF(OR(D35="",J35=""),"",IFERROR(D35*J35,""))</f>
        <v/>
      </c>
      <c r="L35" s="19">
        <f>IF(OR(F35="",K35=""),"",IFERROR(F35-K35,""))</f>
        <v/>
      </c>
      <c r="M35" s="16" t="n"/>
      <c r="N35" s="16" t="n"/>
      <c r="O35" s="16" t="n"/>
      <c r="P35" s="20" t="n"/>
      <c r="Q35" s="29" t="n"/>
      <c r="R35" s="20" t="n"/>
      <c r="S35" s="19">
        <f>IF(C35="","",IF(R35="Cancelada","",IF(K35&lt;&gt;"",K35,F35)))</f>
        <v/>
      </c>
      <c r="T35" s="21">
        <f>IF(C35="","",IF(OR(R35="Comprada",R35="Recebida",R35="Cancelada"),"Encerrado",IF(Q35="","Definir prazo",IF(Q35&lt;TODAY(),"Prazo vencido",IF(Q35&lt;=TODAY()+Premissas!$B$5,"Prazo próximo",IF(J35="","Cotação pendente","Em acompanhamento"))))))</f>
        <v/>
      </c>
    </row>
    <row r="36" ht="31" customHeight="1">
      <c r="A36" s="22">
        <f>IF(C36="","",COUNTIF($C$5:C36,"&lt;&gt;"))</f>
        <v/>
      </c>
      <c r="B36" s="29" t="n"/>
      <c r="C36" s="16" t="n"/>
      <c r="D36" s="17" t="n"/>
      <c r="E36" s="18" t="n"/>
      <c r="F36" s="23">
        <f>IF(OR(C36="",D36="",E36=""),"",IFERROR(D36*E36,""))</f>
        <v/>
      </c>
      <c r="G36" s="18" t="n"/>
      <c r="H36" s="18" t="n"/>
      <c r="I36" s="18" t="n"/>
      <c r="J36" s="23">
        <f>IF(C36="","",IF(COUNT(G36:I36)=0,"",MIN(G36:I36)))</f>
        <v/>
      </c>
      <c r="K36" s="23">
        <f>IF(OR(D36="",J36=""),"",IFERROR(D36*J36,""))</f>
        <v/>
      </c>
      <c r="L36" s="23">
        <f>IF(OR(F36="",K36=""),"",IFERROR(F36-K36,""))</f>
        <v/>
      </c>
      <c r="M36" s="16" t="n"/>
      <c r="N36" s="16" t="n"/>
      <c r="O36" s="16" t="n"/>
      <c r="P36" s="20" t="n"/>
      <c r="Q36" s="29" t="n"/>
      <c r="R36" s="20" t="n"/>
      <c r="S36" s="23">
        <f>IF(C36="","",IF(R36="Cancelada","",IF(K36&lt;&gt;"",K36,F36)))</f>
        <v/>
      </c>
      <c r="T36" s="24">
        <f>IF(C36="","",IF(OR(R36="Comprada",R36="Recebida",R36="Cancelada"),"Encerrado",IF(Q36="","Definir prazo",IF(Q36&lt;TODAY(),"Prazo vencido",IF(Q36&lt;=TODAY()+Premissas!$B$5,"Prazo próximo",IF(J36="","Cotação pendente","Em acompanhamento"))))))</f>
        <v/>
      </c>
    </row>
    <row r="37" ht="31" customHeight="1">
      <c r="A37" s="14">
        <f>IF(C37="","",COUNTIF($C$5:C37,"&lt;&gt;"))</f>
        <v/>
      </c>
      <c r="B37" s="29" t="n"/>
      <c r="C37" s="16" t="n"/>
      <c r="D37" s="17" t="n"/>
      <c r="E37" s="18" t="n"/>
      <c r="F37" s="19">
        <f>IF(OR(C37="",D37="",E37=""),"",IFERROR(D37*E37,""))</f>
        <v/>
      </c>
      <c r="G37" s="18" t="n"/>
      <c r="H37" s="18" t="n"/>
      <c r="I37" s="18" t="n"/>
      <c r="J37" s="19">
        <f>IF(C37="","",IF(COUNT(G37:I37)=0,"",MIN(G37:I37)))</f>
        <v/>
      </c>
      <c r="K37" s="19">
        <f>IF(OR(D37="",J37=""),"",IFERROR(D37*J37,""))</f>
        <v/>
      </c>
      <c r="L37" s="19">
        <f>IF(OR(F37="",K37=""),"",IFERROR(F37-K37,""))</f>
        <v/>
      </c>
      <c r="M37" s="16" t="n"/>
      <c r="N37" s="16" t="n"/>
      <c r="O37" s="16" t="n"/>
      <c r="P37" s="20" t="n"/>
      <c r="Q37" s="29" t="n"/>
      <c r="R37" s="20" t="n"/>
      <c r="S37" s="19">
        <f>IF(C37="","",IF(R37="Cancelada","",IF(K37&lt;&gt;"",K37,F37)))</f>
        <v/>
      </c>
      <c r="T37" s="21">
        <f>IF(C37="","",IF(OR(R37="Comprada",R37="Recebida",R37="Cancelada"),"Encerrado",IF(Q37="","Definir prazo",IF(Q37&lt;TODAY(),"Prazo vencido",IF(Q37&lt;=TODAY()+Premissas!$B$5,"Prazo próximo",IF(J37="","Cotação pendente","Em acompanhamento"))))))</f>
        <v/>
      </c>
    </row>
    <row r="38" ht="31" customHeight="1">
      <c r="A38" s="22">
        <f>IF(C38="","",COUNTIF($C$5:C38,"&lt;&gt;"))</f>
        <v/>
      </c>
      <c r="B38" s="29" t="n"/>
      <c r="C38" s="16" t="n"/>
      <c r="D38" s="17" t="n"/>
      <c r="E38" s="18" t="n"/>
      <c r="F38" s="23">
        <f>IF(OR(C38="",D38="",E38=""),"",IFERROR(D38*E38,""))</f>
        <v/>
      </c>
      <c r="G38" s="18" t="n"/>
      <c r="H38" s="18" t="n"/>
      <c r="I38" s="18" t="n"/>
      <c r="J38" s="23">
        <f>IF(C38="","",IF(COUNT(G38:I38)=0,"",MIN(G38:I38)))</f>
        <v/>
      </c>
      <c r="K38" s="23">
        <f>IF(OR(D38="",J38=""),"",IFERROR(D38*J38,""))</f>
        <v/>
      </c>
      <c r="L38" s="23">
        <f>IF(OR(F38="",K38=""),"",IFERROR(F38-K38,""))</f>
        <v/>
      </c>
      <c r="M38" s="16" t="n"/>
      <c r="N38" s="16" t="n"/>
      <c r="O38" s="16" t="n"/>
      <c r="P38" s="20" t="n"/>
      <c r="Q38" s="29" t="n"/>
      <c r="R38" s="20" t="n"/>
      <c r="S38" s="23">
        <f>IF(C38="","",IF(R38="Cancelada","",IF(K38&lt;&gt;"",K38,F38)))</f>
        <v/>
      </c>
      <c r="T38" s="24">
        <f>IF(C38="","",IF(OR(R38="Comprada",R38="Recebida",R38="Cancelada"),"Encerrado",IF(Q38="","Definir prazo",IF(Q38&lt;TODAY(),"Prazo vencido",IF(Q38&lt;=TODAY()+Premissas!$B$5,"Prazo próximo",IF(J38="","Cotação pendente","Em acompanhamento"))))))</f>
        <v/>
      </c>
    </row>
    <row r="39" ht="31" customHeight="1">
      <c r="A39" s="14">
        <f>IF(C39="","",COUNTIF($C$5:C39,"&lt;&gt;"))</f>
        <v/>
      </c>
      <c r="B39" s="29" t="n"/>
      <c r="C39" s="16" t="n"/>
      <c r="D39" s="17" t="n"/>
      <c r="E39" s="18" t="n"/>
      <c r="F39" s="19">
        <f>IF(OR(C39="",D39="",E39=""),"",IFERROR(D39*E39,""))</f>
        <v/>
      </c>
      <c r="G39" s="18" t="n"/>
      <c r="H39" s="18" t="n"/>
      <c r="I39" s="18" t="n"/>
      <c r="J39" s="19">
        <f>IF(C39="","",IF(COUNT(G39:I39)=0,"",MIN(G39:I39)))</f>
        <v/>
      </c>
      <c r="K39" s="19">
        <f>IF(OR(D39="",J39=""),"",IFERROR(D39*J39,""))</f>
        <v/>
      </c>
      <c r="L39" s="19">
        <f>IF(OR(F39="",K39=""),"",IFERROR(F39-K39,""))</f>
        <v/>
      </c>
      <c r="M39" s="16" t="n"/>
      <c r="N39" s="16" t="n"/>
      <c r="O39" s="16" t="n"/>
      <c r="P39" s="20" t="n"/>
      <c r="Q39" s="29" t="n"/>
      <c r="R39" s="20" t="n"/>
      <c r="S39" s="19">
        <f>IF(C39="","",IF(R39="Cancelada","",IF(K39&lt;&gt;"",K39,F39)))</f>
        <v/>
      </c>
      <c r="T39" s="21">
        <f>IF(C39="","",IF(OR(R39="Comprada",R39="Recebida",R39="Cancelada"),"Encerrado",IF(Q39="","Definir prazo",IF(Q39&lt;TODAY(),"Prazo vencido",IF(Q39&lt;=TODAY()+Premissas!$B$5,"Prazo próximo",IF(J39="","Cotação pendente","Em acompanhamento"))))))</f>
        <v/>
      </c>
    </row>
    <row r="40" ht="31" customHeight="1">
      <c r="A40" s="22">
        <f>IF(C40="","",COUNTIF($C$5:C40,"&lt;&gt;"))</f>
        <v/>
      </c>
      <c r="B40" s="29" t="n"/>
      <c r="C40" s="16" t="n"/>
      <c r="D40" s="17" t="n"/>
      <c r="E40" s="18" t="n"/>
      <c r="F40" s="23">
        <f>IF(OR(C40="",D40="",E40=""),"",IFERROR(D40*E40,""))</f>
        <v/>
      </c>
      <c r="G40" s="18" t="n"/>
      <c r="H40" s="18" t="n"/>
      <c r="I40" s="18" t="n"/>
      <c r="J40" s="23">
        <f>IF(C40="","",IF(COUNT(G40:I40)=0,"",MIN(G40:I40)))</f>
        <v/>
      </c>
      <c r="K40" s="23">
        <f>IF(OR(D40="",J40=""),"",IFERROR(D40*J40,""))</f>
        <v/>
      </c>
      <c r="L40" s="23">
        <f>IF(OR(F40="",K40=""),"",IFERROR(F40-K40,""))</f>
        <v/>
      </c>
      <c r="M40" s="16" t="n"/>
      <c r="N40" s="16" t="n"/>
      <c r="O40" s="16" t="n"/>
      <c r="P40" s="20" t="n"/>
      <c r="Q40" s="29" t="n"/>
      <c r="R40" s="20" t="n"/>
      <c r="S40" s="23">
        <f>IF(C40="","",IF(R40="Cancelada","",IF(K40&lt;&gt;"",K40,F40)))</f>
        <v/>
      </c>
      <c r="T40" s="24">
        <f>IF(C40="","",IF(OR(R40="Comprada",R40="Recebida",R40="Cancelada"),"Encerrado",IF(Q40="","Definir prazo",IF(Q40&lt;TODAY(),"Prazo vencido",IF(Q40&lt;=TODAY()+Premissas!$B$5,"Prazo próximo",IF(J40="","Cotação pendente","Em acompanhamento"))))))</f>
        <v/>
      </c>
    </row>
    <row r="41" ht="31" customHeight="1">
      <c r="A41" s="14">
        <f>IF(C41="","",COUNTIF($C$5:C41,"&lt;&gt;"))</f>
        <v/>
      </c>
      <c r="B41" s="29" t="n"/>
      <c r="C41" s="16" t="n"/>
      <c r="D41" s="17" t="n"/>
      <c r="E41" s="18" t="n"/>
      <c r="F41" s="19">
        <f>IF(OR(C41="",D41="",E41=""),"",IFERROR(D41*E41,""))</f>
        <v/>
      </c>
      <c r="G41" s="18" t="n"/>
      <c r="H41" s="18" t="n"/>
      <c r="I41" s="18" t="n"/>
      <c r="J41" s="19">
        <f>IF(C41="","",IF(COUNT(G41:I41)=0,"",MIN(G41:I41)))</f>
        <v/>
      </c>
      <c r="K41" s="19">
        <f>IF(OR(D41="",J41=""),"",IFERROR(D41*J41,""))</f>
        <v/>
      </c>
      <c r="L41" s="19">
        <f>IF(OR(F41="",K41=""),"",IFERROR(F41-K41,""))</f>
        <v/>
      </c>
      <c r="M41" s="16" t="n"/>
      <c r="N41" s="16" t="n"/>
      <c r="O41" s="16" t="n"/>
      <c r="P41" s="20" t="n"/>
      <c r="Q41" s="29" t="n"/>
      <c r="R41" s="20" t="n"/>
      <c r="S41" s="19">
        <f>IF(C41="","",IF(R41="Cancelada","",IF(K41&lt;&gt;"",K41,F41)))</f>
        <v/>
      </c>
      <c r="T41" s="21">
        <f>IF(C41="","",IF(OR(R41="Comprada",R41="Recebida",R41="Cancelada"),"Encerrado",IF(Q41="","Definir prazo",IF(Q41&lt;TODAY(),"Prazo vencido",IF(Q41&lt;=TODAY()+Premissas!$B$5,"Prazo próximo",IF(J41="","Cotação pendente","Em acompanhamento"))))))</f>
        <v/>
      </c>
    </row>
    <row r="42" ht="31" customHeight="1">
      <c r="A42" s="22">
        <f>IF(C42="","",COUNTIF($C$5:C42,"&lt;&gt;"))</f>
        <v/>
      </c>
      <c r="B42" s="29" t="n"/>
      <c r="C42" s="16" t="n"/>
      <c r="D42" s="17" t="n"/>
      <c r="E42" s="18" t="n"/>
      <c r="F42" s="23">
        <f>IF(OR(C42="",D42="",E42=""),"",IFERROR(D42*E42,""))</f>
        <v/>
      </c>
      <c r="G42" s="18" t="n"/>
      <c r="H42" s="18" t="n"/>
      <c r="I42" s="18" t="n"/>
      <c r="J42" s="23">
        <f>IF(C42="","",IF(COUNT(G42:I42)=0,"",MIN(G42:I42)))</f>
        <v/>
      </c>
      <c r="K42" s="23">
        <f>IF(OR(D42="",J42=""),"",IFERROR(D42*J42,""))</f>
        <v/>
      </c>
      <c r="L42" s="23">
        <f>IF(OR(F42="",K42=""),"",IFERROR(F42-K42,""))</f>
        <v/>
      </c>
      <c r="M42" s="16" t="n"/>
      <c r="N42" s="16" t="n"/>
      <c r="O42" s="16" t="n"/>
      <c r="P42" s="20" t="n"/>
      <c r="Q42" s="29" t="n"/>
      <c r="R42" s="20" t="n"/>
      <c r="S42" s="23">
        <f>IF(C42="","",IF(R42="Cancelada","",IF(K42&lt;&gt;"",K42,F42)))</f>
        <v/>
      </c>
      <c r="T42" s="24">
        <f>IF(C42="","",IF(OR(R42="Comprada",R42="Recebida",R42="Cancelada"),"Encerrado",IF(Q42="","Definir prazo",IF(Q42&lt;TODAY(),"Prazo vencido",IF(Q42&lt;=TODAY()+Premissas!$B$5,"Prazo próximo",IF(J42="","Cotação pendente","Em acompanhamento"))))))</f>
        <v/>
      </c>
    </row>
    <row r="43" ht="31" customHeight="1">
      <c r="A43" s="14">
        <f>IF(C43="","",COUNTIF($C$5:C43,"&lt;&gt;"))</f>
        <v/>
      </c>
      <c r="B43" s="29" t="n"/>
      <c r="C43" s="16" t="n"/>
      <c r="D43" s="17" t="n"/>
      <c r="E43" s="18" t="n"/>
      <c r="F43" s="19">
        <f>IF(OR(C43="",D43="",E43=""),"",IFERROR(D43*E43,""))</f>
        <v/>
      </c>
      <c r="G43" s="18" t="n"/>
      <c r="H43" s="18" t="n"/>
      <c r="I43" s="18" t="n"/>
      <c r="J43" s="19">
        <f>IF(C43="","",IF(COUNT(G43:I43)=0,"",MIN(G43:I43)))</f>
        <v/>
      </c>
      <c r="K43" s="19">
        <f>IF(OR(D43="",J43=""),"",IFERROR(D43*J43,""))</f>
        <v/>
      </c>
      <c r="L43" s="19">
        <f>IF(OR(F43="",K43=""),"",IFERROR(F43-K43,""))</f>
        <v/>
      </c>
      <c r="M43" s="16" t="n"/>
      <c r="N43" s="16" t="n"/>
      <c r="O43" s="16" t="n"/>
      <c r="P43" s="20" t="n"/>
      <c r="Q43" s="29" t="n"/>
      <c r="R43" s="20" t="n"/>
      <c r="S43" s="19">
        <f>IF(C43="","",IF(R43="Cancelada","",IF(K43&lt;&gt;"",K43,F43)))</f>
        <v/>
      </c>
      <c r="T43" s="21">
        <f>IF(C43="","",IF(OR(R43="Comprada",R43="Recebida",R43="Cancelada"),"Encerrado",IF(Q43="","Definir prazo",IF(Q43&lt;TODAY(),"Prazo vencido",IF(Q43&lt;=TODAY()+Premissas!$B$5,"Prazo próximo",IF(J43="","Cotação pendente","Em acompanhamento"))))))</f>
        <v/>
      </c>
    </row>
    <row r="44" ht="31" customHeight="1">
      <c r="A44" s="22">
        <f>IF(C44="","",COUNTIF($C$5:C44,"&lt;&gt;"))</f>
        <v/>
      </c>
      <c r="B44" s="29" t="n"/>
      <c r="C44" s="16" t="n"/>
      <c r="D44" s="17" t="n"/>
      <c r="E44" s="18" t="n"/>
      <c r="F44" s="23">
        <f>IF(OR(C44="",D44="",E44=""),"",IFERROR(D44*E44,""))</f>
        <v/>
      </c>
      <c r="G44" s="18" t="n"/>
      <c r="H44" s="18" t="n"/>
      <c r="I44" s="18" t="n"/>
      <c r="J44" s="23">
        <f>IF(C44="","",IF(COUNT(G44:I44)=0,"",MIN(G44:I44)))</f>
        <v/>
      </c>
      <c r="K44" s="23">
        <f>IF(OR(D44="",J44=""),"",IFERROR(D44*J44,""))</f>
        <v/>
      </c>
      <c r="L44" s="23">
        <f>IF(OR(F44="",K44=""),"",IFERROR(F44-K44,""))</f>
        <v/>
      </c>
      <c r="M44" s="16" t="n"/>
      <c r="N44" s="16" t="n"/>
      <c r="O44" s="16" t="n"/>
      <c r="P44" s="20" t="n"/>
      <c r="Q44" s="29" t="n"/>
      <c r="R44" s="20" t="n"/>
      <c r="S44" s="23">
        <f>IF(C44="","",IF(R44="Cancelada","",IF(K44&lt;&gt;"",K44,F44)))</f>
        <v/>
      </c>
      <c r="T44" s="24">
        <f>IF(C44="","",IF(OR(R44="Comprada",R44="Recebida",R44="Cancelada"),"Encerrado",IF(Q44="","Definir prazo",IF(Q44&lt;TODAY(),"Prazo vencido",IF(Q44&lt;=TODAY()+Premissas!$B$5,"Prazo próximo",IF(J44="","Cotação pendente","Em acompanhamento"))))))</f>
        <v/>
      </c>
    </row>
    <row r="45" ht="31" customHeight="1">
      <c r="A45" s="14">
        <f>IF(C45="","",COUNTIF($C$5:C45,"&lt;&gt;"))</f>
        <v/>
      </c>
      <c r="B45" s="29" t="n"/>
      <c r="C45" s="16" t="n"/>
      <c r="D45" s="17" t="n"/>
      <c r="E45" s="18" t="n"/>
      <c r="F45" s="19">
        <f>IF(OR(C45="",D45="",E45=""),"",IFERROR(D45*E45,""))</f>
        <v/>
      </c>
      <c r="G45" s="18" t="n"/>
      <c r="H45" s="18" t="n"/>
      <c r="I45" s="18" t="n"/>
      <c r="J45" s="19">
        <f>IF(C45="","",IF(COUNT(G45:I45)=0,"",MIN(G45:I45)))</f>
        <v/>
      </c>
      <c r="K45" s="19">
        <f>IF(OR(D45="",J45=""),"",IFERROR(D45*J45,""))</f>
        <v/>
      </c>
      <c r="L45" s="19">
        <f>IF(OR(F45="",K45=""),"",IFERROR(F45-K45,""))</f>
        <v/>
      </c>
      <c r="M45" s="16" t="n"/>
      <c r="N45" s="16" t="n"/>
      <c r="O45" s="16" t="n"/>
      <c r="P45" s="20" t="n"/>
      <c r="Q45" s="29" t="n"/>
      <c r="R45" s="20" t="n"/>
      <c r="S45" s="19">
        <f>IF(C45="","",IF(R45="Cancelada","",IF(K45&lt;&gt;"",K45,F45)))</f>
        <v/>
      </c>
      <c r="T45" s="21">
        <f>IF(C45="","",IF(OR(R45="Comprada",R45="Recebida",R45="Cancelada"),"Encerrado",IF(Q45="","Definir prazo",IF(Q45&lt;TODAY(),"Prazo vencido",IF(Q45&lt;=TODAY()+Premissas!$B$5,"Prazo próximo",IF(J45="","Cotação pendente","Em acompanhamento"))))))</f>
        <v/>
      </c>
    </row>
    <row r="46" ht="31" customHeight="1">
      <c r="A46" s="22">
        <f>IF(C46="","",COUNTIF($C$5:C46,"&lt;&gt;"))</f>
        <v/>
      </c>
      <c r="B46" s="29" t="n"/>
      <c r="C46" s="16" t="n"/>
      <c r="D46" s="17" t="n"/>
      <c r="E46" s="18" t="n"/>
      <c r="F46" s="23">
        <f>IF(OR(C46="",D46="",E46=""),"",IFERROR(D46*E46,""))</f>
        <v/>
      </c>
      <c r="G46" s="18" t="n"/>
      <c r="H46" s="18" t="n"/>
      <c r="I46" s="18" t="n"/>
      <c r="J46" s="23">
        <f>IF(C46="","",IF(COUNT(G46:I46)=0,"",MIN(G46:I46)))</f>
        <v/>
      </c>
      <c r="K46" s="23">
        <f>IF(OR(D46="",J46=""),"",IFERROR(D46*J46,""))</f>
        <v/>
      </c>
      <c r="L46" s="23">
        <f>IF(OR(F46="",K46=""),"",IFERROR(F46-K46,""))</f>
        <v/>
      </c>
      <c r="M46" s="16" t="n"/>
      <c r="N46" s="16" t="n"/>
      <c r="O46" s="16" t="n"/>
      <c r="P46" s="20" t="n"/>
      <c r="Q46" s="29" t="n"/>
      <c r="R46" s="20" t="n"/>
      <c r="S46" s="23">
        <f>IF(C46="","",IF(R46="Cancelada","",IF(K46&lt;&gt;"",K46,F46)))</f>
        <v/>
      </c>
      <c r="T46" s="24">
        <f>IF(C46="","",IF(OR(R46="Comprada",R46="Recebida",R46="Cancelada"),"Encerrado",IF(Q46="","Definir prazo",IF(Q46&lt;TODAY(),"Prazo vencido",IF(Q46&lt;=TODAY()+Premissas!$B$5,"Prazo próximo",IF(J46="","Cotação pendente","Em acompanhamento"))))))</f>
        <v/>
      </c>
    </row>
    <row r="47" ht="31" customHeight="1">
      <c r="A47" s="14">
        <f>IF(C47="","",COUNTIF($C$5:C47,"&lt;&gt;"))</f>
        <v/>
      </c>
      <c r="B47" s="29" t="n"/>
      <c r="C47" s="16" t="n"/>
      <c r="D47" s="17" t="n"/>
      <c r="E47" s="18" t="n"/>
      <c r="F47" s="19">
        <f>IF(OR(C47="",D47="",E47=""),"",IFERROR(D47*E47,""))</f>
        <v/>
      </c>
      <c r="G47" s="18" t="n"/>
      <c r="H47" s="18" t="n"/>
      <c r="I47" s="18" t="n"/>
      <c r="J47" s="19">
        <f>IF(C47="","",IF(COUNT(G47:I47)=0,"",MIN(G47:I47)))</f>
        <v/>
      </c>
      <c r="K47" s="19">
        <f>IF(OR(D47="",J47=""),"",IFERROR(D47*J47,""))</f>
        <v/>
      </c>
      <c r="L47" s="19">
        <f>IF(OR(F47="",K47=""),"",IFERROR(F47-K47,""))</f>
        <v/>
      </c>
      <c r="M47" s="16" t="n"/>
      <c r="N47" s="16" t="n"/>
      <c r="O47" s="16" t="n"/>
      <c r="P47" s="20" t="n"/>
      <c r="Q47" s="29" t="n"/>
      <c r="R47" s="20" t="n"/>
      <c r="S47" s="19">
        <f>IF(C47="","",IF(R47="Cancelada","",IF(K47&lt;&gt;"",K47,F47)))</f>
        <v/>
      </c>
      <c r="T47" s="21">
        <f>IF(C47="","",IF(OR(R47="Comprada",R47="Recebida",R47="Cancelada"),"Encerrado",IF(Q47="","Definir prazo",IF(Q47&lt;TODAY(),"Prazo vencido",IF(Q47&lt;=TODAY()+Premissas!$B$5,"Prazo próximo",IF(J47="","Cotação pendente","Em acompanhamento"))))))</f>
        <v/>
      </c>
    </row>
    <row r="48" ht="31" customHeight="1">
      <c r="A48" s="22">
        <f>IF(C48="","",COUNTIF($C$5:C48,"&lt;&gt;"))</f>
        <v/>
      </c>
      <c r="B48" s="29" t="n"/>
      <c r="C48" s="16" t="n"/>
      <c r="D48" s="17" t="n"/>
      <c r="E48" s="18" t="n"/>
      <c r="F48" s="23">
        <f>IF(OR(C48="",D48="",E48=""),"",IFERROR(D48*E48,""))</f>
        <v/>
      </c>
      <c r="G48" s="18" t="n"/>
      <c r="H48" s="18" t="n"/>
      <c r="I48" s="18" t="n"/>
      <c r="J48" s="23">
        <f>IF(C48="","",IF(COUNT(G48:I48)=0,"",MIN(G48:I48)))</f>
        <v/>
      </c>
      <c r="K48" s="23">
        <f>IF(OR(D48="",J48=""),"",IFERROR(D48*J48,""))</f>
        <v/>
      </c>
      <c r="L48" s="23">
        <f>IF(OR(F48="",K48=""),"",IFERROR(F48-K48,""))</f>
        <v/>
      </c>
      <c r="M48" s="16" t="n"/>
      <c r="N48" s="16" t="n"/>
      <c r="O48" s="16" t="n"/>
      <c r="P48" s="20" t="n"/>
      <c r="Q48" s="29" t="n"/>
      <c r="R48" s="20" t="n"/>
      <c r="S48" s="23">
        <f>IF(C48="","",IF(R48="Cancelada","",IF(K48&lt;&gt;"",K48,F48)))</f>
        <v/>
      </c>
      <c r="T48" s="24">
        <f>IF(C48="","",IF(OR(R48="Comprada",R48="Recebida",R48="Cancelada"),"Encerrado",IF(Q48="","Definir prazo",IF(Q48&lt;TODAY(),"Prazo vencido",IF(Q48&lt;=TODAY()+Premissas!$B$5,"Prazo próximo",IF(J48="","Cotação pendente","Em acompanhamento"))))))</f>
        <v/>
      </c>
    </row>
    <row r="49" ht="31" customHeight="1">
      <c r="A49" s="14">
        <f>IF(C49="","",COUNTIF($C$5:C49,"&lt;&gt;"))</f>
        <v/>
      </c>
      <c r="B49" s="29" t="n"/>
      <c r="C49" s="16" t="n"/>
      <c r="D49" s="17" t="n"/>
      <c r="E49" s="18" t="n"/>
      <c r="F49" s="19">
        <f>IF(OR(C49="",D49="",E49=""),"",IFERROR(D49*E49,""))</f>
        <v/>
      </c>
      <c r="G49" s="18" t="n"/>
      <c r="H49" s="18" t="n"/>
      <c r="I49" s="18" t="n"/>
      <c r="J49" s="19">
        <f>IF(C49="","",IF(COUNT(G49:I49)=0,"",MIN(G49:I49)))</f>
        <v/>
      </c>
      <c r="K49" s="19">
        <f>IF(OR(D49="",J49=""),"",IFERROR(D49*J49,""))</f>
        <v/>
      </c>
      <c r="L49" s="19">
        <f>IF(OR(F49="",K49=""),"",IFERROR(F49-K49,""))</f>
        <v/>
      </c>
      <c r="M49" s="16" t="n"/>
      <c r="N49" s="16" t="n"/>
      <c r="O49" s="16" t="n"/>
      <c r="P49" s="20" t="n"/>
      <c r="Q49" s="29" t="n"/>
      <c r="R49" s="20" t="n"/>
      <c r="S49" s="19">
        <f>IF(C49="","",IF(R49="Cancelada","",IF(K49&lt;&gt;"",K49,F49)))</f>
        <v/>
      </c>
      <c r="T49" s="21">
        <f>IF(C49="","",IF(OR(R49="Comprada",R49="Recebida",R49="Cancelada"),"Encerrado",IF(Q49="","Definir prazo",IF(Q49&lt;TODAY(),"Prazo vencido",IF(Q49&lt;=TODAY()+Premissas!$B$5,"Prazo próximo",IF(J49="","Cotação pendente","Em acompanhamento"))))))</f>
        <v/>
      </c>
    </row>
    <row r="50" ht="31" customHeight="1">
      <c r="A50" s="22">
        <f>IF(C50="","",COUNTIF($C$5:C50,"&lt;&gt;"))</f>
        <v/>
      </c>
      <c r="B50" s="29" t="n"/>
      <c r="C50" s="16" t="n"/>
      <c r="D50" s="17" t="n"/>
      <c r="E50" s="18" t="n"/>
      <c r="F50" s="23">
        <f>IF(OR(C50="",D50="",E50=""),"",IFERROR(D50*E50,""))</f>
        <v/>
      </c>
      <c r="G50" s="18" t="n"/>
      <c r="H50" s="18" t="n"/>
      <c r="I50" s="18" t="n"/>
      <c r="J50" s="23">
        <f>IF(C50="","",IF(COUNT(G50:I50)=0,"",MIN(G50:I50)))</f>
        <v/>
      </c>
      <c r="K50" s="23">
        <f>IF(OR(D50="",J50=""),"",IFERROR(D50*J50,""))</f>
        <v/>
      </c>
      <c r="L50" s="23">
        <f>IF(OR(F50="",K50=""),"",IFERROR(F50-K50,""))</f>
        <v/>
      </c>
      <c r="M50" s="16" t="n"/>
      <c r="N50" s="16" t="n"/>
      <c r="O50" s="16" t="n"/>
      <c r="P50" s="20" t="n"/>
      <c r="Q50" s="29" t="n"/>
      <c r="R50" s="20" t="n"/>
      <c r="S50" s="23">
        <f>IF(C50="","",IF(R50="Cancelada","",IF(K50&lt;&gt;"",K50,F50)))</f>
        <v/>
      </c>
      <c r="T50" s="24">
        <f>IF(C50="","",IF(OR(R50="Comprada",R50="Recebida",R50="Cancelada"),"Encerrado",IF(Q50="","Definir prazo",IF(Q50&lt;TODAY(),"Prazo vencido",IF(Q50&lt;=TODAY()+Premissas!$B$5,"Prazo próximo",IF(J50="","Cotação pendente","Em acompanhamento"))))))</f>
        <v/>
      </c>
    </row>
    <row r="51" ht="31" customHeight="1">
      <c r="A51" s="14">
        <f>IF(C51="","",COUNTIF($C$5:C51,"&lt;&gt;"))</f>
        <v/>
      </c>
      <c r="B51" s="29" t="n"/>
      <c r="C51" s="16" t="n"/>
      <c r="D51" s="17" t="n"/>
      <c r="E51" s="18" t="n"/>
      <c r="F51" s="19">
        <f>IF(OR(C51="",D51="",E51=""),"",IFERROR(D51*E51,""))</f>
        <v/>
      </c>
      <c r="G51" s="18" t="n"/>
      <c r="H51" s="18" t="n"/>
      <c r="I51" s="18" t="n"/>
      <c r="J51" s="19">
        <f>IF(C51="","",IF(COUNT(G51:I51)=0,"",MIN(G51:I51)))</f>
        <v/>
      </c>
      <c r="K51" s="19">
        <f>IF(OR(D51="",J51=""),"",IFERROR(D51*J51,""))</f>
        <v/>
      </c>
      <c r="L51" s="19">
        <f>IF(OR(F51="",K51=""),"",IFERROR(F51-K51,""))</f>
        <v/>
      </c>
      <c r="M51" s="16" t="n"/>
      <c r="N51" s="16" t="n"/>
      <c r="O51" s="16" t="n"/>
      <c r="P51" s="20" t="n"/>
      <c r="Q51" s="29" t="n"/>
      <c r="R51" s="20" t="n"/>
      <c r="S51" s="19">
        <f>IF(C51="","",IF(R51="Cancelada","",IF(K51&lt;&gt;"",K51,F51)))</f>
        <v/>
      </c>
      <c r="T51" s="21">
        <f>IF(C51="","",IF(OR(R51="Comprada",R51="Recebida",R51="Cancelada"),"Encerrado",IF(Q51="","Definir prazo",IF(Q51&lt;TODAY(),"Prazo vencido",IF(Q51&lt;=TODAY()+Premissas!$B$5,"Prazo próximo",IF(J51="","Cotação pendente","Em acompanhamento"))))))</f>
        <v/>
      </c>
    </row>
    <row r="52" ht="31" customHeight="1">
      <c r="A52" s="22">
        <f>IF(C52="","",COUNTIF($C$5:C52,"&lt;&gt;"))</f>
        <v/>
      </c>
      <c r="B52" s="29" t="n"/>
      <c r="C52" s="16" t="n"/>
      <c r="D52" s="17" t="n"/>
      <c r="E52" s="18" t="n"/>
      <c r="F52" s="23">
        <f>IF(OR(C52="",D52="",E52=""),"",IFERROR(D52*E52,""))</f>
        <v/>
      </c>
      <c r="G52" s="18" t="n"/>
      <c r="H52" s="18" t="n"/>
      <c r="I52" s="18" t="n"/>
      <c r="J52" s="23">
        <f>IF(C52="","",IF(COUNT(G52:I52)=0,"",MIN(G52:I52)))</f>
        <v/>
      </c>
      <c r="K52" s="23">
        <f>IF(OR(D52="",J52=""),"",IFERROR(D52*J52,""))</f>
        <v/>
      </c>
      <c r="L52" s="23">
        <f>IF(OR(F52="",K52=""),"",IFERROR(F52-K52,""))</f>
        <v/>
      </c>
      <c r="M52" s="16" t="n"/>
      <c r="N52" s="16" t="n"/>
      <c r="O52" s="16" t="n"/>
      <c r="P52" s="20" t="n"/>
      <c r="Q52" s="29" t="n"/>
      <c r="R52" s="20" t="n"/>
      <c r="S52" s="23">
        <f>IF(C52="","",IF(R52="Cancelada","",IF(K52&lt;&gt;"",K52,F52)))</f>
        <v/>
      </c>
      <c r="T52" s="24">
        <f>IF(C52="","",IF(OR(R52="Comprada",R52="Recebida",R52="Cancelada"),"Encerrado",IF(Q52="","Definir prazo",IF(Q52&lt;TODAY(),"Prazo vencido",IF(Q52&lt;=TODAY()+Premissas!$B$5,"Prazo próximo",IF(J52="","Cotação pendente","Em acompanhamento"))))))</f>
        <v/>
      </c>
    </row>
    <row r="53" ht="31" customHeight="1">
      <c r="A53" s="14">
        <f>IF(C53="","",COUNTIF($C$5:C53,"&lt;&gt;"))</f>
        <v/>
      </c>
      <c r="B53" s="29" t="n"/>
      <c r="C53" s="16" t="n"/>
      <c r="D53" s="17" t="n"/>
      <c r="E53" s="18" t="n"/>
      <c r="F53" s="19">
        <f>IF(OR(C53="",D53="",E53=""),"",IFERROR(D53*E53,""))</f>
        <v/>
      </c>
      <c r="G53" s="18" t="n"/>
      <c r="H53" s="18" t="n"/>
      <c r="I53" s="18" t="n"/>
      <c r="J53" s="19">
        <f>IF(C53="","",IF(COUNT(G53:I53)=0,"",MIN(G53:I53)))</f>
        <v/>
      </c>
      <c r="K53" s="19">
        <f>IF(OR(D53="",J53=""),"",IFERROR(D53*J53,""))</f>
        <v/>
      </c>
      <c r="L53" s="19">
        <f>IF(OR(F53="",K53=""),"",IFERROR(F53-K53,""))</f>
        <v/>
      </c>
      <c r="M53" s="16" t="n"/>
      <c r="N53" s="16" t="n"/>
      <c r="O53" s="16" t="n"/>
      <c r="P53" s="20" t="n"/>
      <c r="Q53" s="29" t="n"/>
      <c r="R53" s="20" t="n"/>
      <c r="S53" s="19">
        <f>IF(C53="","",IF(R53="Cancelada","",IF(K53&lt;&gt;"",K53,F53)))</f>
        <v/>
      </c>
      <c r="T53" s="21">
        <f>IF(C53="","",IF(OR(R53="Comprada",R53="Recebida",R53="Cancelada"),"Encerrado",IF(Q53="","Definir prazo",IF(Q53&lt;TODAY(),"Prazo vencido",IF(Q53&lt;=TODAY()+Premissas!$B$5,"Prazo próximo",IF(J53="","Cotação pendente","Em acompanhamento"))))))</f>
        <v/>
      </c>
    </row>
    <row r="54" ht="31" customHeight="1">
      <c r="A54" s="22">
        <f>IF(C54="","",COUNTIF($C$5:C54,"&lt;&gt;"))</f>
        <v/>
      </c>
      <c r="B54" s="29" t="n"/>
      <c r="C54" s="16" t="n"/>
      <c r="D54" s="17" t="n"/>
      <c r="E54" s="18" t="n"/>
      <c r="F54" s="23">
        <f>IF(OR(C54="",D54="",E54=""),"",IFERROR(D54*E54,""))</f>
        <v/>
      </c>
      <c r="G54" s="18" t="n"/>
      <c r="H54" s="18" t="n"/>
      <c r="I54" s="18" t="n"/>
      <c r="J54" s="23">
        <f>IF(C54="","",IF(COUNT(G54:I54)=0,"",MIN(G54:I54)))</f>
        <v/>
      </c>
      <c r="K54" s="23">
        <f>IF(OR(D54="",J54=""),"",IFERROR(D54*J54,""))</f>
        <v/>
      </c>
      <c r="L54" s="23">
        <f>IF(OR(F54="",K54=""),"",IFERROR(F54-K54,""))</f>
        <v/>
      </c>
      <c r="M54" s="16" t="n"/>
      <c r="N54" s="16" t="n"/>
      <c r="O54" s="16" t="n"/>
      <c r="P54" s="20" t="n"/>
      <c r="Q54" s="29" t="n"/>
      <c r="R54" s="20" t="n"/>
      <c r="S54" s="23">
        <f>IF(C54="","",IF(R54="Cancelada","",IF(K54&lt;&gt;"",K54,F54)))</f>
        <v/>
      </c>
      <c r="T54" s="24">
        <f>IF(C54="","",IF(OR(R54="Comprada",R54="Recebida",R54="Cancelada"),"Encerrado",IF(Q54="","Definir prazo",IF(Q54&lt;TODAY(),"Prazo vencido",IF(Q54&lt;=TODAY()+Premissas!$B$5,"Prazo próximo",IF(J54="","Cotação pendente","Em acompanhamento"))))))</f>
        <v/>
      </c>
    </row>
    <row r="55" ht="31" customHeight="1">
      <c r="A55" s="14">
        <f>IF(C55="","",COUNTIF($C$5:C55,"&lt;&gt;"))</f>
        <v/>
      </c>
      <c r="B55" s="29" t="n"/>
      <c r="C55" s="16" t="n"/>
      <c r="D55" s="17" t="n"/>
      <c r="E55" s="18" t="n"/>
      <c r="F55" s="19">
        <f>IF(OR(C55="",D55="",E55=""),"",IFERROR(D55*E55,""))</f>
        <v/>
      </c>
      <c r="G55" s="18" t="n"/>
      <c r="H55" s="18" t="n"/>
      <c r="I55" s="18" t="n"/>
      <c r="J55" s="19">
        <f>IF(C55="","",IF(COUNT(G55:I55)=0,"",MIN(G55:I55)))</f>
        <v/>
      </c>
      <c r="K55" s="19">
        <f>IF(OR(D55="",J55=""),"",IFERROR(D55*J55,""))</f>
        <v/>
      </c>
      <c r="L55" s="19">
        <f>IF(OR(F55="",K55=""),"",IFERROR(F55-K55,""))</f>
        <v/>
      </c>
      <c r="M55" s="16" t="n"/>
      <c r="N55" s="16" t="n"/>
      <c r="O55" s="16" t="n"/>
      <c r="P55" s="20" t="n"/>
      <c r="Q55" s="29" t="n"/>
      <c r="R55" s="20" t="n"/>
      <c r="S55" s="19">
        <f>IF(C55="","",IF(R55="Cancelada","",IF(K55&lt;&gt;"",K55,F55)))</f>
        <v/>
      </c>
      <c r="T55" s="21">
        <f>IF(C55="","",IF(OR(R55="Comprada",R55="Recebida",R55="Cancelada"),"Encerrado",IF(Q55="","Definir prazo",IF(Q55&lt;TODAY(),"Prazo vencido",IF(Q55&lt;=TODAY()+Premissas!$B$5,"Prazo próximo",IF(J55="","Cotação pendente","Em acompanhamento"))))))</f>
        <v/>
      </c>
    </row>
    <row r="56" ht="31" customHeight="1">
      <c r="A56" s="22">
        <f>IF(C56="","",COUNTIF($C$5:C56,"&lt;&gt;"))</f>
        <v/>
      </c>
      <c r="B56" s="29" t="n"/>
      <c r="C56" s="16" t="n"/>
      <c r="D56" s="17" t="n"/>
      <c r="E56" s="18" t="n"/>
      <c r="F56" s="23">
        <f>IF(OR(C56="",D56="",E56=""),"",IFERROR(D56*E56,""))</f>
        <v/>
      </c>
      <c r="G56" s="18" t="n"/>
      <c r="H56" s="18" t="n"/>
      <c r="I56" s="18" t="n"/>
      <c r="J56" s="23">
        <f>IF(C56="","",IF(COUNT(G56:I56)=0,"",MIN(G56:I56)))</f>
        <v/>
      </c>
      <c r="K56" s="23">
        <f>IF(OR(D56="",J56=""),"",IFERROR(D56*J56,""))</f>
        <v/>
      </c>
      <c r="L56" s="23">
        <f>IF(OR(F56="",K56=""),"",IFERROR(F56-K56,""))</f>
        <v/>
      </c>
      <c r="M56" s="16" t="n"/>
      <c r="N56" s="16" t="n"/>
      <c r="O56" s="16" t="n"/>
      <c r="P56" s="20" t="n"/>
      <c r="Q56" s="29" t="n"/>
      <c r="R56" s="20" t="n"/>
      <c r="S56" s="23">
        <f>IF(C56="","",IF(R56="Cancelada","",IF(K56&lt;&gt;"",K56,F56)))</f>
        <v/>
      </c>
      <c r="T56" s="24">
        <f>IF(C56="","",IF(OR(R56="Comprada",R56="Recebida",R56="Cancelada"),"Encerrado",IF(Q56="","Definir prazo",IF(Q56&lt;TODAY(),"Prazo vencido",IF(Q56&lt;=TODAY()+Premissas!$B$5,"Prazo próximo",IF(J56="","Cotação pendente","Em acompanhamento"))))))</f>
        <v/>
      </c>
    </row>
    <row r="57" ht="31" customHeight="1">
      <c r="A57" s="14">
        <f>IF(C57="","",COUNTIF($C$5:C57,"&lt;&gt;"))</f>
        <v/>
      </c>
      <c r="B57" s="29" t="n"/>
      <c r="C57" s="16" t="n"/>
      <c r="D57" s="17" t="n"/>
      <c r="E57" s="18" t="n"/>
      <c r="F57" s="19">
        <f>IF(OR(C57="",D57="",E57=""),"",IFERROR(D57*E57,""))</f>
        <v/>
      </c>
      <c r="G57" s="18" t="n"/>
      <c r="H57" s="18" t="n"/>
      <c r="I57" s="18" t="n"/>
      <c r="J57" s="19">
        <f>IF(C57="","",IF(COUNT(G57:I57)=0,"",MIN(G57:I57)))</f>
        <v/>
      </c>
      <c r="K57" s="19">
        <f>IF(OR(D57="",J57=""),"",IFERROR(D57*J57,""))</f>
        <v/>
      </c>
      <c r="L57" s="19">
        <f>IF(OR(F57="",K57=""),"",IFERROR(F57-K57,""))</f>
        <v/>
      </c>
      <c r="M57" s="16" t="n"/>
      <c r="N57" s="16" t="n"/>
      <c r="O57" s="16" t="n"/>
      <c r="P57" s="20" t="n"/>
      <c r="Q57" s="29" t="n"/>
      <c r="R57" s="20" t="n"/>
      <c r="S57" s="19">
        <f>IF(C57="","",IF(R57="Cancelada","",IF(K57&lt;&gt;"",K57,F57)))</f>
        <v/>
      </c>
      <c r="T57" s="21">
        <f>IF(C57="","",IF(OR(R57="Comprada",R57="Recebida",R57="Cancelada"),"Encerrado",IF(Q57="","Definir prazo",IF(Q57&lt;TODAY(),"Prazo vencido",IF(Q57&lt;=TODAY()+Premissas!$B$5,"Prazo próximo",IF(J57="","Cotação pendente","Em acompanhamento"))))))</f>
        <v/>
      </c>
    </row>
    <row r="58" ht="31" customHeight="1">
      <c r="A58" s="22">
        <f>IF(C58="","",COUNTIF($C$5:C58,"&lt;&gt;"))</f>
        <v/>
      </c>
      <c r="B58" s="29" t="n"/>
      <c r="C58" s="16" t="n"/>
      <c r="D58" s="17" t="n"/>
      <c r="E58" s="18" t="n"/>
      <c r="F58" s="23">
        <f>IF(OR(C58="",D58="",E58=""),"",IFERROR(D58*E58,""))</f>
        <v/>
      </c>
      <c r="G58" s="18" t="n"/>
      <c r="H58" s="18" t="n"/>
      <c r="I58" s="18" t="n"/>
      <c r="J58" s="23">
        <f>IF(C58="","",IF(COUNT(G58:I58)=0,"",MIN(G58:I58)))</f>
        <v/>
      </c>
      <c r="K58" s="23">
        <f>IF(OR(D58="",J58=""),"",IFERROR(D58*J58,""))</f>
        <v/>
      </c>
      <c r="L58" s="23">
        <f>IF(OR(F58="",K58=""),"",IFERROR(F58-K58,""))</f>
        <v/>
      </c>
      <c r="M58" s="16" t="n"/>
      <c r="N58" s="16" t="n"/>
      <c r="O58" s="16" t="n"/>
      <c r="P58" s="20" t="n"/>
      <c r="Q58" s="29" t="n"/>
      <c r="R58" s="20" t="n"/>
      <c r="S58" s="23">
        <f>IF(C58="","",IF(R58="Cancelada","",IF(K58&lt;&gt;"",K58,F58)))</f>
        <v/>
      </c>
      <c r="T58" s="24">
        <f>IF(C58="","",IF(OR(R58="Comprada",R58="Recebida",R58="Cancelada"),"Encerrado",IF(Q58="","Definir prazo",IF(Q58&lt;TODAY(),"Prazo vencido",IF(Q58&lt;=TODAY()+Premissas!$B$5,"Prazo próximo",IF(J58="","Cotação pendente","Em acompanhamento"))))))</f>
        <v/>
      </c>
    </row>
    <row r="59" ht="31" customHeight="1">
      <c r="A59" s="14">
        <f>IF(C59="","",COUNTIF($C$5:C59,"&lt;&gt;"))</f>
        <v/>
      </c>
      <c r="B59" s="29" t="n"/>
      <c r="C59" s="16" t="n"/>
      <c r="D59" s="17" t="n"/>
      <c r="E59" s="18" t="n"/>
      <c r="F59" s="19">
        <f>IF(OR(C59="",D59="",E59=""),"",IFERROR(D59*E59,""))</f>
        <v/>
      </c>
      <c r="G59" s="18" t="n"/>
      <c r="H59" s="18" t="n"/>
      <c r="I59" s="18" t="n"/>
      <c r="J59" s="19">
        <f>IF(C59="","",IF(COUNT(G59:I59)=0,"",MIN(G59:I59)))</f>
        <v/>
      </c>
      <c r="K59" s="19">
        <f>IF(OR(D59="",J59=""),"",IFERROR(D59*J59,""))</f>
        <v/>
      </c>
      <c r="L59" s="19">
        <f>IF(OR(F59="",K59=""),"",IFERROR(F59-K59,""))</f>
        <v/>
      </c>
      <c r="M59" s="16" t="n"/>
      <c r="N59" s="16" t="n"/>
      <c r="O59" s="16" t="n"/>
      <c r="P59" s="20" t="n"/>
      <c r="Q59" s="29" t="n"/>
      <c r="R59" s="20" t="n"/>
      <c r="S59" s="19">
        <f>IF(C59="","",IF(R59="Cancelada","",IF(K59&lt;&gt;"",K59,F59)))</f>
        <v/>
      </c>
      <c r="T59" s="21">
        <f>IF(C59="","",IF(OR(R59="Comprada",R59="Recebida",R59="Cancelada"),"Encerrado",IF(Q59="","Definir prazo",IF(Q59&lt;TODAY(),"Prazo vencido",IF(Q59&lt;=TODAY()+Premissas!$B$5,"Prazo próximo",IF(J59="","Cotação pendente","Em acompanhamento"))))))</f>
        <v/>
      </c>
    </row>
    <row r="60" ht="31" customHeight="1">
      <c r="A60" s="22">
        <f>IF(C60="","",COUNTIF($C$5:C60,"&lt;&gt;"))</f>
        <v/>
      </c>
      <c r="B60" s="29" t="n"/>
      <c r="C60" s="16" t="n"/>
      <c r="D60" s="17" t="n"/>
      <c r="E60" s="18" t="n"/>
      <c r="F60" s="23">
        <f>IF(OR(C60="",D60="",E60=""),"",IFERROR(D60*E60,""))</f>
        <v/>
      </c>
      <c r="G60" s="18" t="n"/>
      <c r="H60" s="18" t="n"/>
      <c r="I60" s="18" t="n"/>
      <c r="J60" s="23">
        <f>IF(C60="","",IF(COUNT(G60:I60)=0,"",MIN(G60:I60)))</f>
        <v/>
      </c>
      <c r="K60" s="23">
        <f>IF(OR(D60="",J60=""),"",IFERROR(D60*J60,""))</f>
        <v/>
      </c>
      <c r="L60" s="23">
        <f>IF(OR(F60="",K60=""),"",IFERROR(F60-K60,""))</f>
        <v/>
      </c>
      <c r="M60" s="16" t="n"/>
      <c r="N60" s="16" t="n"/>
      <c r="O60" s="16" t="n"/>
      <c r="P60" s="20" t="n"/>
      <c r="Q60" s="29" t="n"/>
      <c r="R60" s="20" t="n"/>
      <c r="S60" s="23">
        <f>IF(C60="","",IF(R60="Cancelada","",IF(K60&lt;&gt;"",K60,F60)))</f>
        <v/>
      </c>
      <c r="T60" s="24">
        <f>IF(C60="","",IF(OR(R60="Comprada",R60="Recebida",R60="Cancelada"),"Encerrado",IF(Q60="","Definir prazo",IF(Q60&lt;TODAY(),"Prazo vencido",IF(Q60&lt;=TODAY()+Premissas!$B$5,"Prazo próximo",IF(J60="","Cotação pendente","Em acompanhamento"))))))</f>
        <v/>
      </c>
    </row>
    <row r="61" ht="31" customHeight="1">
      <c r="A61" s="14">
        <f>IF(C61="","",COUNTIF($C$5:C61,"&lt;&gt;"))</f>
        <v/>
      </c>
      <c r="B61" s="29" t="n"/>
      <c r="C61" s="16" t="n"/>
      <c r="D61" s="17" t="n"/>
      <c r="E61" s="18" t="n"/>
      <c r="F61" s="19">
        <f>IF(OR(C61="",D61="",E61=""),"",IFERROR(D61*E61,""))</f>
        <v/>
      </c>
      <c r="G61" s="18" t="n"/>
      <c r="H61" s="18" t="n"/>
      <c r="I61" s="18" t="n"/>
      <c r="J61" s="19">
        <f>IF(C61="","",IF(COUNT(G61:I61)=0,"",MIN(G61:I61)))</f>
        <v/>
      </c>
      <c r="K61" s="19">
        <f>IF(OR(D61="",J61=""),"",IFERROR(D61*J61,""))</f>
        <v/>
      </c>
      <c r="L61" s="19">
        <f>IF(OR(F61="",K61=""),"",IFERROR(F61-K61,""))</f>
        <v/>
      </c>
      <c r="M61" s="16" t="n"/>
      <c r="N61" s="16" t="n"/>
      <c r="O61" s="16" t="n"/>
      <c r="P61" s="20" t="n"/>
      <c r="Q61" s="29" t="n"/>
      <c r="R61" s="20" t="n"/>
      <c r="S61" s="19">
        <f>IF(C61="","",IF(R61="Cancelada","",IF(K61&lt;&gt;"",K61,F61)))</f>
        <v/>
      </c>
      <c r="T61" s="21">
        <f>IF(C61="","",IF(OR(R61="Comprada",R61="Recebida",R61="Cancelada"),"Encerrado",IF(Q61="","Definir prazo",IF(Q61&lt;TODAY(),"Prazo vencido",IF(Q61&lt;=TODAY()+Premissas!$B$5,"Prazo próximo",IF(J61="","Cotação pendente","Em acompanhamento"))))))</f>
        <v/>
      </c>
    </row>
    <row r="62" ht="31" customHeight="1">
      <c r="A62" s="22">
        <f>IF(C62="","",COUNTIF($C$5:C62,"&lt;&gt;"))</f>
        <v/>
      </c>
      <c r="B62" s="29" t="n"/>
      <c r="C62" s="16" t="n"/>
      <c r="D62" s="17" t="n"/>
      <c r="E62" s="18" t="n"/>
      <c r="F62" s="23">
        <f>IF(OR(C62="",D62="",E62=""),"",IFERROR(D62*E62,""))</f>
        <v/>
      </c>
      <c r="G62" s="18" t="n"/>
      <c r="H62" s="18" t="n"/>
      <c r="I62" s="18" t="n"/>
      <c r="J62" s="23">
        <f>IF(C62="","",IF(COUNT(G62:I62)=0,"",MIN(G62:I62)))</f>
        <v/>
      </c>
      <c r="K62" s="23">
        <f>IF(OR(D62="",J62=""),"",IFERROR(D62*J62,""))</f>
        <v/>
      </c>
      <c r="L62" s="23">
        <f>IF(OR(F62="",K62=""),"",IFERROR(F62-K62,""))</f>
        <v/>
      </c>
      <c r="M62" s="16" t="n"/>
      <c r="N62" s="16" t="n"/>
      <c r="O62" s="16" t="n"/>
      <c r="P62" s="20" t="n"/>
      <c r="Q62" s="29" t="n"/>
      <c r="R62" s="20" t="n"/>
      <c r="S62" s="23">
        <f>IF(C62="","",IF(R62="Cancelada","",IF(K62&lt;&gt;"",K62,F62)))</f>
        <v/>
      </c>
      <c r="T62" s="24">
        <f>IF(C62="","",IF(OR(R62="Comprada",R62="Recebida",R62="Cancelada"),"Encerrado",IF(Q62="","Definir prazo",IF(Q62&lt;TODAY(),"Prazo vencido",IF(Q62&lt;=TODAY()+Premissas!$B$5,"Prazo próximo",IF(J62="","Cotação pendente","Em acompanhamento"))))))</f>
        <v/>
      </c>
    </row>
    <row r="63" ht="31" customHeight="1">
      <c r="A63" s="14">
        <f>IF(C63="","",COUNTIF($C$5:C63,"&lt;&gt;"))</f>
        <v/>
      </c>
      <c r="B63" s="29" t="n"/>
      <c r="C63" s="16" t="n"/>
      <c r="D63" s="17" t="n"/>
      <c r="E63" s="18" t="n"/>
      <c r="F63" s="19">
        <f>IF(OR(C63="",D63="",E63=""),"",IFERROR(D63*E63,""))</f>
        <v/>
      </c>
      <c r="G63" s="18" t="n"/>
      <c r="H63" s="18" t="n"/>
      <c r="I63" s="18" t="n"/>
      <c r="J63" s="19">
        <f>IF(C63="","",IF(COUNT(G63:I63)=0,"",MIN(G63:I63)))</f>
        <v/>
      </c>
      <c r="K63" s="19">
        <f>IF(OR(D63="",J63=""),"",IFERROR(D63*J63,""))</f>
        <v/>
      </c>
      <c r="L63" s="19">
        <f>IF(OR(F63="",K63=""),"",IFERROR(F63-K63,""))</f>
        <v/>
      </c>
      <c r="M63" s="16" t="n"/>
      <c r="N63" s="16" t="n"/>
      <c r="O63" s="16" t="n"/>
      <c r="P63" s="20" t="n"/>
      <c r="Q63" s="29" t="n"/>
      <c r="R63" s="20" t="n"/>
      <c r="S63" s="19">
        <f>IF(C63="","",IF(R63="Cancelada","",IF(K63&lt;&gt;"",K63,F63)))</f>
        <v/>
      </c>
      <c r="T63" s="21">
        <f>IF(C63="","",IF(OR(R63="Comprada",R63="Recebida",R63="Cancelada"),"Encerrado",IF(Q63="","Definir prazo",IF(Q63&lt;TODAY(),"Prazo vencido",IF(Q63&lt;=TODAY()+Premissas!$B$5,"Prazo próximo",IF(J63="","Cotação pendente","Em acompanhamento"))))))</f>
        <v/>
      </c>
    </row>
    <row r="64" ht="31" customHeight="1">
      <c r="A64" s="22">
        <f>IF(C64="","",COUNTIF($C$5:C64,"&lt;&gt;"))</f>
        <v/>
      </c>
      <c r="B64" s="29" t="n"/>
      <c r="C64" s="16" t="n"/>
      <c r="D64" s="17" t="n"/>
      <c r="E64" s="18" t="n"/>
      <c r="F64" s="23">
        <f>IF(OR(C64="",D64="",E64=""),"",IFERROR(D64*E64,""))</f>
        <v/>
      </c>
      <c r="G64" s="18" t="n"/>
      <c r="H64" s="18" t="n"/>
      <c r="I64" s="18" t="n"/>
      <c r="J64" s="23">
        <f>IF(C64="","",IF(COUNT(G64:I64)=0,"",MIN(G64:I64)))</f>
        <v/>
      </c>
      <c r="K64" s="23">
        <f>IF(OR(D64="",J64=""),"",IFERROR(D64*J64,""))</f>
        <v/>
      </c>
      <c r="L64" s="23">
        <f>IF(OR(F64="",K64=""),"",IFERROR(F64-K64,""))</f>
        <v/>
      </c>
      <c r="M64" s="16" t="n"/>
      <c r="N64" s="16" t="n"/>
      <c r="O64" s="16" t="n"/>
      <c r="P64" s="20" t="n"/>
      <c r="Q64" s="29" t="n"/>
      <c r="R64" s="20" t="n"/>
      <c r="S64" s="23">
        <f>IF(C64="","",IF(R64="Cancelada","",IF(K64&lt;&gt;"",K64,F64)))</f>
        <v/>
      </c>
      <c r="T64" s="24">
        <f>IF(C64="","",IF(OR(R64="Comprada",R64="Recebida",R64="Cancelada"),"Encerrado",IF(Q64="","Definir prazo",IF(Q64&lt;TODAY(),"Prazo vencido",IF(Q64&lt;=TODAY()+Premissas!$B$5,"Prazo próximo",IF(J64="","Cotação pendente","Em acompanhamento"))))))</f>
        <v/>
      </c>
    </row>
    <row r="65" ht="31" customHeight="1">
      <c r="A65" s="14">
        <f>IF(C65="","",COUNTIF($C$5:C65,"&lt;&gt;"))</f>
        <v/>
      </c>
      <c r="B65" s="29" t="n"/>
      <c r="C65" s="16" t="n"/>
      <c r="D65" s="17" t="n"/>
      <c r="E65" s="18" t="n"/>
      <c r="F65" s="19">
        <f>IF(OR(C65="",D65="",E65=""),"",IFERROR(D65*E65,""))</f>
        <v/>
      </c>
      <c r="G65" s="18" t="n"/>
      <c r="H65" s="18" t="n"/>
      <c r="I65" s="18" t="n"/>
      <c r="J65" s="19">
        <f>IF(C65="","",IF(COUNT(G65:I65)=0,"",MIN(G65:I65)))</f>
        <v/>
      </c>
      <c r="K65" s="19">
        <f>IF(OR(D65="",J65=""),"",IFERROR(D65*J65,""))</f>
        <v/>
      </c>
      <c r="L65" s="19">
        <f>IF(OR(F65="",K65=""),"",IFERROR(F65-K65,""))</f>
        <v/>
      </c>
      <c r="M65" s="16" t="n"/>
      <c r="N65" s="16" t="n"/>
      <c r="O65" s="16" t="n"/>
      <c r="P65" s="20" t="n"/>
      <c r="Q65" s="29" t="n"/>
      <c r="R65" s="20" t="n"/>
      <c r="S65" s="19">
        <f>IF(C65="","",IF(R65="Cancelada","",IF(K65&lt;&gt;"",K65,F65)))</f>
        <v/>
      </c>
      <c r="T65" s="21">
        <f>IF(C65="","",IF(OR(R65="Comprada",R65="Recebida",R65="Cancelada"),"Encerrado",IF(Q65="","Definir prazo",IF(Q65&lt;TODAY(),"Prazo vencido",IF(Q65&lt;=TODAY()+Premissas!$B$5,"Prazo próximo",IF(J65="","Cotação pendente","Em acompanhamento"))))))</f>
        <v/>
      </c>
    </row>
    <row r="66" ht="31" customHeight="1">
      <c r="A66" s="22">
        <f>IF(C66="","",COUNTIF($C$5:C66,"&lt;&gt;"))</f>
        <v/>
      </c>
      <c r="B66" s="29" t="n"/>
      <c r="C66" s="16" t="n"/>
      <c r="D66" s="17" t="n"/>
      <c r="E66" s="18" t="n"/>
      <c r="F66" s="23">
        <f>IF(OR(C66="",D66="",E66=""),"",IFERROR(D66*E66,""))</f>
        <v/>
      </c>
      <c r="G66" s="18" t="n"/>
      <c r="H66" s="18" t="n"/>
      <c r="I66" s="18" t="n"/>
      <c r="J66" s="23">
        <f>IF(C66="","",IF(COUNT(G66:I66)=0,"",MIN(G66:I66)))</f>
        <v/>
      </c>
      <c r="K66" s="23">
        <f>IF(OR(D66="",J66=""),"",IFERROR(D66*J66,""))</f>
        <v/>
      </c>
      <c r="L66" s="23">
        <f>IF(OR(F66="",K66=""),"",IFERROR(F66-K66,""))</f>
        <v/>
      </c>
      <c r="M66" s="16" t="n"/>
      <c r="N66" s="16" t="n"/>
      <c r="O66" s="16" t="n"/>
      <c r="P66" s="20" t="n"/>
      <c r="Q66" s="29" t="n"/>
      <c r="R66" s="20" t="n"/>
      <c r="S66" s="23">
        <f>IF(C66="","",IF(R66="Cancelada","",IF(K66&lt;&gt;"",K66,F66)))</f>
        <v/>
      </c>
      <c r="T66" s="24">
        <f>IF(C66="","",IF(OR(R66="Comprada",R66="Recebida",R66="Cancelada"),"Encerrado",IF(Q66="","Definir prazo",IF(Q66&lt;TODAY(),"Prazo vencido",IF(Q66&lt;=TODAY()+Premissas!$B$5,"Prazo próximo",IF(J66="","Cotação pendente","Em acompanhamento"))))))</f>
        <v/>
      </c>
    </row>
    <row r="67" ht="31" customHeight="1">
      <c r="A67" s="14">
        <f>IF(C67="","",COUNTIF($C$5:C67,"&lt;&gt;"))</f>
        <v/>
      </c>
      <c r="B67" s="29" t="n"/>
      <c r="C67" s="16" t="n"/>
      <c r="D67" s="17" t="n"/>
      <c r="E67" s="18" t="n"/>
      <c r="F67" s="19">
        <f>IF(OR(C67="",D67="",E67=""),"",IFERROR(D67*E67,""))</f>
        <v/>
      </c>
      <c r="G67" s="18" t="n"/>
      <c r="H67" s="18" t="n"/>
      <c r="I67" s="18" t="n"/>
      <c r="J67" s="19">
        <f>IF(C67="","",IF(COUNT(G67:I67)=0,"",MIN(G67:I67)))</f>
        <v/>
      </c>
      <c r="K67" s="19">
        <f>IF(OR(D67="",J67=""),"",IFERROR(D67*J67,""))</f>
        <v/>
      </c>
      <c r="L67" s="19">
        <f>IF(OR(F67="",K67=""),"",IFERROR(F67-K67,""))</f>
        <v/>
      </c>
      <c r="M67" s="16" t="n"/>
      <c r="N67" s="16" t="n"/>
      <c r="O67" s="16" t="n"/>
      <c r="P67" s="20" t="n"/>
      <c r="Q67" s="29" t="n"/>
      <c r="R67" s="20" t="n"/>
      <c r="S67" s="19">
        <f>IF(C67="","",IF(R67="Cancelada","",IF(K67&lt;&gt;"",K67,F67)))</f>
        <v/>
      </c>
      <c r="T67" s="21">
        <f>IF(C67="","",IF(OR(R67="Comprada",R67="Recebida",R67="Cancelada"),"Encerrado",IF(Q67="","Definir prazo",IF(Q67&lt;TODAY(),"Prazo vencido",IF(Q67&lt;=TODAY()+Premissas!$B$5,"Prazo próximo",IF(J67="","Cotação pendente","Em acompanhamento"))))))</f>
        <v/>
      </c>
    </row>
    <row r="68" ht="31" customHeight="1">
      <c r="A68" s="22">
        <f>IF(C68="","",COUNTIF($C$5:C68,"&lt;&gt;"))</f>
        <v/>
      </c>
      <c r="B68" s="29" t="n"/>
      <c r="C68" s="16" t="n"/>
      <c r="D68" s="17" t="n"/>
      <c r="E68" s="18" t="n"/>
      <c r="F68" s="23">
        <f>IF(OR(C68="",D68="",E68=""),"",IFERROR(D68*E68,""))</f>
        <v/>
      </c>
      <c r="G68" s="18" t="n"/>
      <c r="H68" s="18" t="n"/>
      <c r="I68" s="18" t="n"/>
      <c r="J68" s="23">
        <f>IF(C68="","",IF(COUNT(G68:I68)=0,"",MIN(G68:I68)))</f>
        <v/>
      </c>
      <c r="K68" s="23">
        <f>IF(OR(D68="",J68=""),"",IFERROR(D68*J68,""))</f>
        <v/>
      </c>
      <c r="L68" s="23">
        <f>IF(OR(F68="",K68=""),"",IFERROR(F68-K68,""))</f>
        <v/>
      </c>
      <c r="M68" s="16" t="n"/>
      <c r="N68" s="16" t="n"/>
      <c r="O68" s="16" t="n"/>
      <c r="P68" s="20" t="n"/>
      <c r="Q68" s="29" t="n"/>
      <c r="R68" s="20" t="n"/>
      <c r="S68" s="23">
        <f>IF(C68="","",IF(R68="Cancelada","",IF(K68&lt;&gt;"",K68,F68)))</f>
        <v/>
      </c>
      <c r="T68" s="24">
        <f>IF(C68="","",IF(OR(R68="Comprada",R68="Recebida",R68="Cancelada"),"Encerrado",IF(Q68="","Definir prazo",IF(Q68&lt;TODAY(),"Prazo vencido",IF(Q68&lt;=TODAY()+Premissas!$B$5,"Prazo próximo",IF(J68="","Cotação pendente","Em acompanhamento"))))))</f>
        <v/>
      </c>
    </row>
    <row r="69" ht="31" customHeight="1">
      <c r="A69" s="14">
        <f>IF(C69="","",COUNTIF($C$5:C69,"&lt;&gt;"))</f>
        <v/>
      </c>
      <c r="B69" s="29" t="n"/>
      <c r="C69" s="16" t="n"/>
      <c r="D69" s="17" t="n"/>
      <c r="E69" s="18" t="n"/>
      <c r="F69" s="19">
        <f>IF(OR(C69="",D69="",E69=""),"",IFERROR(D69*E69,""))</f>
        <v/>
      </c>
      <c r="G69" s="18" t="n"/>
      <c r="H69" s="18" t="n"/>
      <c r="I69" s="18" t="n"/>
      <c r="J69" s="19">
        <f>IF(C69="","",IF(COUNT(G69:I69)=0,"",MIN(G69:I69)))</f>
        <v/>
      </c>
      <c r="K69" s="19">
        <f>IF(OR(D69="",J69=""),"",IFERROR(D69*J69,""))</f>
        <v/>
      </c>
      <c r="L69" s="19">
        <f>IF(OR(F69="",K69=""),"",IFERROR(F69-K69,""))</f>
        <v/>
      </c>
      <c r="M69" s="16" t="n"/>
      <c r="N69" s="16" t="n"/>
      <c r="O69" s="16" t="n"/>
      <c r="P69" s="20" t="n"/>
      <c r="Q69" s="29" t="n"/>
      <c r="R69" s="20" t="n"/>
      <c r="S69" s="19">
        <f>IF(C69="","",IF(R69="Cancelada","",IF(K69&lt;&gt;"",K69,F69)))</f>
        <v/>
      </c>
      <c r="T69" s="21">
        <f>IF(C69="","",IF(OR(R69="Comprada",R69="Recebida",R69="Cancelada"),"Encerrado",IF(Q69="","Definir prazo",IF(Q69&lt;TODAY(),"Prazo vencido",IF(Q69&lt;=TODAY()+Premissas!$B$5,"Prazo próximo",IF(J69="","Cotação pendente","Em acompanhamento"))))))</f>
        <v/>
      </c>
    </row>
    <row r="70" ht="31" customHeight="1">
      <c r="A70" s="22">
        <f>IF(C70="","",COUNTIF($C$5:C70,"&lt;&gt;"))</f>
        <v/>
      </c>
      <c r="B70" s="29" t="n"/>
      <c r="C70" s="16" t="n"/>
      <c r="D70" s="17" t="n"/>
      <c r="E70" s="18" t="n"/>
      <c r="F70" s="23">
        <f>IF(OR(C70="",D70="",E70=""),"",IFERROR(D70*E70,""))</f>
        <v/>
      </c>
      <c r="G70" s="18" t="n"/>
      <c r="H70" s="18" t="n"/>
      <c r="I70" s="18" t="n"/>
      <c r="J70" s="23">
        <f>IF(C70="","",IF(COUNT(G70:I70)=0,"",MIN(G70:I70)))</f>
        <v/>
      </c>
      <c r="K70" s="23">
        <f>IF(OR(D70="",J70=""),"",IFERROR(D70*J70,""))</f>
        <v/>
      </c>
      <c r="L70" s="23">
        <f>IF(OR(F70="",K70=""),"",IFERROR(F70-K70,""))</f>
        <v/>
      </c>
      <c r="M70" s="16" t="n"/>
      <c r="N70" s="16" t="n"/>
      <c r="O70" s="16" t="n"/>
      <c r="P70" s="20" t="n"/>
      <c r="Q70" s="29" t="n"/>
      <c r="R70" s="20" t="n"/>
      <c r="S70" s="23">
        <f>IF(C70="","",IF(R70="Cancelada","",IF(K70&lt;&gt;"",K70,F70)))</f>
        <v/>
      </c>
      <c r="T70" s="24">
        <f>IF(C70="","",IF(OR(R70="Comprada",R70="Recebida",R70="Cancelada"),"Encerrado",IF(Q70="","Definir prazo",IF(Q70&lt;TODAY(),"Prazo vencido",IF(Q70&lt;=TODAY()+Premissas!$B$5,"Prazo próximo",IF(J70="","Cotação pendente","Em acompanhamento"))))))</f>
        <v/>
      </c>
    </row>
    <row r="71" ht="31" customHeight="1">
      <c r="A71" s="14">
        <f>IF(C71="","",COUNTIF($C$5:C71,"&lt;&gt;"))</f>
        <v/>
      </c>
      <c r="B71" s="29" t="n"/>
      <c r="C71" s="16" t="n"/>
      <c r="D71" s="17" t="n"/>
      <c r="E71" s="18" t="n"/>
      <c r="F71" s="19">
        <f>IF(OR(C71="",D71="",E71=""),"",IFERROR(D71*E71,""))</f>
        <v/>
      </c>
      <c r="G71" s="18" t="n"/>
      <c r="H71" s="18" t="n"/>
      <c r="I71" s="18" t="n"/>
      <c r="J71" s="19">
        <f>IF(C71="","",IF(COUNT(G71:I71)=0,"",MIN(G71:I71)))</f>
        <v/>
      </c>
      <c r="K71" s="19">
        <f>IF(OR(D71="",J71=""),"",IFERROR(D71*J71,""))</f>
        <v/>
      </c>
      <c r="L71" s="19">
        <f>IF(OR(F71="",K71=""),"",IFERROR(F71-K71,""))</f>
        <v/>
      </c>
      <c r="M71" s="16" t="n"/>
      <c r="N71" s="16" t="n"/>
      <c r="O71" s="16" t="n"/>
      <c r="P71" s="20" t="n"/>
      <c r="Q71" s="29" t="n"/>
      <c r="R71" s="20" t="n"/>
      <c r="S71" s="19">
        <f>IF(C71="","",IF(R71="Cancelada","",IF(K71&lt;&gt;"",K71,F71)))</f>
        <v/>
      </c>
      <c r="T71" s="21">
        <f>IF(C71="","",IF(OR(R71="Comprada",R71="Recebida",R71="Cancelada"),"Encerrado",IF(Q71="","Definir prazo",IF(Q71&lt;TODAY(),"Prazo vencido",IF(Q71&lt;=TODAY()+Premissas!$B$5,"Prazo próximo",IF(J71="","Cotação pendente","Em acompanhamento"))))))</f>
        <v/>
      </c>
    </row>
    <row r="72" ht="31" customHeight="1">
      <c r="A72" s="22">
        <f>IF(C72="","",COUNTIF($C$5:C72,"&lt;&gt;"))</f>
        <v/>
      </c>
      <c r="B72" s="29" t="n"/>
      <c r="C72" s="16" t="n"/>
      <c r="D72" s="17" t="n"/>
      <c r="E72" s="18" t="n"/>
      <c r="F72" s="23">
        <f>IF(OR(C72="",D72="",E72=""),"",IFERROR(D72*E72,""))</f>
        <v/>
      </c>
      <c r="G72" s="18" t="n"/>
      <c r="H72" s="18" t="n"/>
      <c r="I72" s="18" t="n"/>
      <c r="J72" s="23">
        <f>IF(C72="","",IF(COUNT(G72:I72)=0,"",MIN(G72:I72)))</f>
        <v/>
      </c>
      <c r="K72" s="23">
        <f>IF(OR(D72="",J72=""),"",IFERROR(D72*J72,""))</f>
        <v/>
      </c>
      <c r="L72" s="23">
        <f>IF(OR(F72="",K72=""),"",IFERROR(F72-K72,""))</f>
        <v/>
      </c>
      <c r="M72" s="16" t="n"/>
      <c r="N72" s="16" t="n"/>
      <c r="O72" s="16" t="n"/>
      <c r="P72" s="20" t="n"/>
      <c r="Q72" s="29" t="n"/>
      <c r="R72" s="20" t="n"/>
      <c r="S72" s="23">
        <f>IF(C72="","",IF(R72="Cancelada","",IF(K72&lt;&gt;"",K72,F72)))</f>
        <v/>
      </c>
      <c r="T72" s="24">
        <f>IF(C72="","",IF(OR(R72="Comprada",R72="Recebida",R72="Cancelada"),"Encerrado",IF(Q72="","Definir prazo",IF(Q72&lt;TODAY(),"Prazo vencido",IF(Q72&lt;=TODAY()+Premissas!$B$5,"Prazo próximo",IF(J72="","Cotação pendente","Em acompanhamento"))))))</f>
        <v/>
      </c>
    </row>
    <row r="73" ht="31" customHeight="1">
      <c r="A73" s="14">
        <f>IF(C73="","",COUNTIF($C$5:C73,"&lt;&gt;"))</f>
        <v/>
      </c>
      <c r="B73" s="29" t="n"/>
      <c r="C73" s="16" t="n"/>
      <c r="D73" s="17" t="n"/>
      <c r="E73" s="18" t="n"/>
      <c r="F73" s="19">
        <f>IF(OR(C73="",D73="",E73=""),"",IFERROR(D73*E73,""))</f>
        <v/>
      </c>
      <c r="G73" s="18" t="n"/>
      <c r="H73" s="18" t="n"/>
      <c r="I73" s="18" t="n"/>
      <c r="J73" s="19">
        <f>IF(C73="","",IF(COUNT(G73:I73)=0,"",MIN(G73:I73)))</f>
        <v/>
      </c>
      <c r="K73" s="19">
        <f>IF(OR(D73="",J73=""),"",IFERROR(D73*J73,""))</f>
        <v/>
      </c>
      <c r="L73" s="19">
        <f>IF(OR(F73="",K73=""),"",IFERROR(F73-K73,""))</f>
        <v/>
      </c>
      <c r="M73" s="16" t="n"/>
      <c r="N73" s="16" t="n"/>
      <c r="O73" s="16" t="n"/>
      <c r="P73" s="20" t="n"/>
      <c r="Q73" s="29" t="n"/>
      <c r="R73" s="20" t="n"/>
      <c r="S73" s="19">
        <f>IF(C73="","",IF(R73="Cancelada","",IF(K73&lt;&gt;"",K73,F73)))</f>
        <v/>
      </c>
      <c r="T73" s="21">
        <f>IF(C73="","",IF(OR(R73="Comprada",R73="Recebida",R73="Cancelada"),"Encerrado",IF(Q73="","Definir prazo",IF(Q73&lt;TODAY(),"Prazo vencido",IF(Q73&lt;=TODAY()+Premissas!$B$5,"Prazo próximo",IF(J73="","Cotação pendente","Em acompanhamento"))))))</f>
        <v/>
      </c>
    </row>
    <row r="74" ht="31" customHeight="1">
      <c r="A74" s="22">
        <f>IF(C74="","",COUNTIF($C$5:C74,"&lt;&gt;"))</f>
        <v/>
      </c>
      <c r="B74" s="29" t="n"/>
      <c r="C74" s="16" t="n"/>
      <c r="D74" s="17" t="n"/>
      <c r="E74" s="18" t="n"/>
      <c r="F74" s="23">
        <f>IF(OR(C74="",D74="",E74=""),"",IFERROR(D74*E74,""))</f>
        <v/>
      </c>
      <c r="G74" s="18" t="n"/>
      <c r="H74" s="18" t="n"/>
      <c r="I74" s="18" t="n"/>
      <c r="J74" s="23">
        <f>IF(C74="","",IF(COUNT(G74:I74)=0,"",MIN(G74:I74)))</f>
        <v/>
      </c>
      <c r="K74" s="23">
        <f>IF(OR(D74="",J74=""),"",IFERROR(D74*J74,""))</f>
        <v/>
      </c>
      <c r="L74" s="23">
        <f>IF(OR(F74="",K74=""),"",IFERROR(F74-K74,""))</f>
        <v/>
      </c>
      <c r="M74" s="16" t="n"/>
      <c r="N74" s="16" t="n"/>
      <c r="O74" s="16" t="n"/>
      <c r="P74" s="20" t="n"/>
      <c r="Q74" s="29" t="n"/>
      <c r="R74" s="20" t="n"/>
      <c r="S74" s="23">
        <f>IF(C74="","",IF(R74="Cancelada","",IF(K74&lt;&gt;"",K74,F74)))</f>
        <v/>
      </c>
      <c r="T74" s="24">
        <f>IF(C74="","",IF(OR(R74="Comprada",R74="Recebida",R74="Cancelada"),"Encerrado",IF(Q74="","Definir prazo",IF(Q74&lt;TODAY(),"Prazo vencido",IF(Q74&lt;=TODAY()+Premissas!$B$5,"Prazo próximo",IF(J74="","Cotação pendente","Em acompanhamento"))))))</f>
        <v/>
      </c>
    </row>
    <row r="75" ht="31" customHeight="1">
      <c r="A75" s="14">
        <f>IF(C75="","",COUNTIF($C$5:C75,"&lt;&gt;"))</f>
        <v/>
      </c>
      <c r="B75" s="29" t="n"/>
      <c r="C75" s="16" t="n"/>
      <c r="D75" s="17" t="n"/>
      <c r="E75" s="18" t="n"/>
      <c r="F75" s="19">
        <f>IF(OR(C75="",D75="",E75=""),"",IFERROR(D75*E75,""))</f>
        <v/>
      </c>
      <c r="G75" s="18" t="n"/>
      <c r="H75" s="18" t="n"/>
      <c r="I75" s="18" t="n"/>
      <c r="J75" s="19">
        <f>IF(C75="","",IF(COUNT(G75:I75)=0,"",MIN(G75:I75)))</f>
        <v/>
      </c>
      <c r="K75" s="19">
        <f>IF(OR(D75="",J75=""),"",IFERROR(D75*J75,""))</f>
        <v/>
      </c>
      <c r="L75" s="19">
        <f>IF(OR(F75="",K75=""),"",IFERROR(F75-K75,""))</f>
        <v/>
      </c>
      <c r="M75" s="16" t="n"/>
      <c r="N75" s="16" t="n"/>
      <c r="O75" s="16" t="n"/>
      <c r="P75" s="20" t="n"/>
      <c r="Q75" s="29" t="n"/>
      <c r="R75" s="20" t="n"/>
      <c r="S75" s="19">
        <f>IF(C75="","",IF(R75="Cancelada","",IF(K75&lt;&gt;"",K75,F75)))</f>
        <v/>
      </c>
      <c r="T75" s="21">
        <f>IF(C75="","",IF(OR(R75="Comprada",R75="Recebida",R75="Cancelada"),"Encerrado",IF(Q75="","Definir prazo",IF(Q75&lt;TODAY(),"Prazo vencido",IF(Q75&lt;=TODAY()+Premissas!$B$5,"Prazo próximo",IF(J75="","Cotação pendente","Em acompanhamento"))))))</f>
        <v/>
      </c>
    </row>
    <row r="76" ht="31" customHeight="1">
      <c r="A76" s="22">
        <f>IF(C76="","",COUNTIF($C$5:C76,"&lt;&gt;"))</f>
        <v/>
      </c>
      <c r="B76" s="29" t="n"/>
      <c r="C76" s="16" t="n"/>
      <c r="D76" s="17" t="n"/>
      <c r="E76" s="18" t="n"/>
      <c r="F76" s="23">
        <f>IF(OR(C76="",D76="",E76=""),"",IFERROR(D76*E76,""))</f>
        <v/>
      </c>
      <c r="G76" s="18" t="n"/>
      <c r="H76" s="18" t="n"/>
      <c r="I76" s="18" t="n"/>
      <c r="J76" s="23">
        <f>IF(C76="","",IF(COUNT(G76:I76)=0,"",MIN(G76:I76)))</f>
        <v/>
      </c>
      <c r="K76" s="23">
        <f>IF(OR(D76="",J76=""),"",IFERROR(D76*J76,""))</f>
        <v/>
      </c>
      <c r="L76" s="23">
        <f>IF(OR(F76="",K76=""),"",IFERROR(F76-K76,""))</f>
        <v/>
      </c>
      <c r="M76" s="16" t="n"/>
      <c r="N76" s="16" t="n"/>
      <c r="O76" s="16" t="n"/>
      <c r="P76" s="20" t="n"/>
      <c r="Q76" s="29" t="n"/>
      <c r="R76" s="20" t="n"/>
      <c r="S76" s="23">
        <f>IF(C76="","",IF(R76="Cancelada","",IF(K76&lt;&gt;"",K76,F76)))</f>
        <v/>
      </c>
      <c r="T76" s="24">
        <f>IF(C76="","",IF(OR(R76="Comprada",R76="Recebida",R76="Cancelada"),"Encerrado",IF(Q76="","Definir prazo",IF(Q76&lt;TODAY(),"Prazo vencido",IF(Q76&lt;=TODAY()+Premissas!$B$5,"Prazo próximo",IF(J76="","Cotação pendente","Em acompanhamento"))))))</f>
        <v/>
      </c>
    </row>
    <row r="77" ht="31" customHeight="1">
      <c r="A77" s="14">
        <f>IF(C77="","",COUNTIF($C$5:C77,"&lt;&gt;"))</f>
        <v/>
      </c>
      <c r="B77" s="29" t="n"/>
      <c r="C77" s="16" t="n"/>
      <c r="D77" s="17" t="n"/>
      <c r="E77" s="18" t="n"/>
      <c r="F77" s="19">
        <f>IF(OR(C77="",D77="",E77=""),"",IFERROR(D77*E77,""))</f>
        <v/>
      </c>
      <c r="G77" s="18" t="n"/>
      <c r="H77" s="18" t="n"/>
      <c r="I77" s="18" t="n"/>
      <c r="J77" s="19">
        <f>IF(C77="","",IF(COUNT(G77:I77)=0,"",MIN(G77:I77)))</f>
        <v/>
      </c>
      <c r="K77" s="19">
        <f>IF(OR(D77="",J77=""),"",IFERROR(D77*J77,""))</f>
        <v/>
      </c>
      <c r="L77" s="19">
        <f>IF(OR(F77="",K77=""),"",IFERROR(F77-K77,""))</f>
        <v/>
      </c>
      <c r="M77" s="16" t="n"/>
      <c r="N77" s="16" t="n"/>
      <c r="O77" s="16" t="n"/>
      <c r="P77" s="20" t="n"/>
      <c r="Q77" s="29" t="n"/>
      <c r="R77" s="20" t="n"/>
      <c r="S77" s="19">
        <f>IF(C77="","",IF(R77="Cancelada","",IF(K77&lt;&gt;"",K77,F77)))</f>
        <v/>
      </c>
      <c r="T77" s="21">
        <f>IF(C77="","",IF(OR(R77="Comprada",R77="Recebida",R77="Cancelada"),"Encerrado",IF(Q77="","Definir prazo",IF(Q77&lt;TODAY(),"Prazo vencido",IF(Q77&lt;=TODAY()+Premissas!$B$5,"Prazo próximo",IF(J77="","Cotação pendente","Em acompanhamento"))))))</f>
        <v/>
      </c>
    </row>
    <row r="78" ht="31" customHeight="1">
      <c r="A78" s="22">
        <f>IF(C78="","",COUNTIF($C$5:C78,"&lt;&gt;"))</f>
        <v/>
      </c>
      <c r="B78" s="29" t="n"/>
      <c r="C78" s="16" t="n"/>
      <c r="D78" s="17" t="n"/>
      <c r="E78" s="18" t="n"/>
      <c r="F78" s="23">
        <f>IF(OR(C78="",D78="",E78=""),"",IFERROR(D78*E78,""))</f>
        <v/>
      </c>
      <c r="G78" s="18" t="n"/>
      <c r="H78" s="18" t="n"/>
      <c r="I78" s="18" t="n"/>
      <c r="J78" s="23">
        <f>IF(C78="","",IF(COUNT(G78:I78)=0,"",MIN(G78:I78)))</f>
        <v/>
      </c>
      <c r="K78" s="23">
        <f>IF(OR(D78="",J78=""),"",IFERROR(D78*J78,""))</f>
        <v/>
      </c>
      <c r="L78" s="23">
        <f>IF(OR(F78="",K78=""),"",IFERROR(F78-K78,""))</f>
        <v/>
      </c>
      <c r="M78" s="16" t="n"/>
      <c r="N78" s="16" t="n"/>
      <c r="O78" s="16" t="n"/>
      <c r="P78" s="20" t="n"/>
      <c r="Q78" s="29" t="n"/>
      <c r="R78" s="20" t="n"/>
      <c r="S78" s="23">
        <f>IF(C78="","",IF(R78="Cancelada","",IF(K78&lt;&gt;"",K78,F78)))</f>
        <v/>
      </c>
      <c r="T78" s="24">
        <f>IF(C78="","",IF(OR(R78="Comprada",R78="Recebida",R78="Cancelada"),"Encerrado",IF(Q78="","Definir prazo",IF(Q78&lt;TODAY(),"Prazo vencido",IF(Q78&lt;=TODAY()+Premissas!$B$5,"Prazo próximo",IF(J78="","Cotação pendente","Em acompanhamento"))))))</f>
        <v/>
      </c>
    </row>
    <row r="79" ht="31" customHeight="1">
      <c r="A79" s="14">
        <f>IF(C79="","",COUNTIF($C$5:C79,"&lt;&gt;"))</f>
        <v/>
      </c>
      <c r="B79" s="29" t="n"/>
      <c r="C79" s="16" t="n"/>
      <c r="D79" s="17" t="n"/>
      <c r="E79" s="18" t="n"/>
      <c r="F79" s="19">
        <f>IF(OR(C79="",D79="",E79=""),"",IFERROR(D79*E79,""))</f>
        <v/>
      </c>
      <c r="G79" s="18" t="n"/>
      <c r="H79" s="18" t="n"/>
      <c r="I79" s="18" t="n"/>
      <c r="J79" s="19">
        <f>IF(C79="","",IF(COUNT(G79:I79)=0,"",MIN(G79:I79)))</f>
        <v/>
      </c>
      <c r="K79" s="19">
        <f>IF(OR(D79="",J79=""),"",IFERROR(D79*J79,""))</f>
        <v/>
      </c>
      <c r="L79" s="19">
        <f>IF(OR(F79="",K79=""),"",IFERROR(F79-K79,""))</f>
        <v/>
      </c>
      <c r="M79" s="16" t="n"/>
      <c r="N79" s="16" t="n"/>
      <c r="O79" s="16" t="n"/>
      <c r="P79" s="20" t="n"/>
      <c r="Q79" s="29" t="n"/>
      <c r="R79" s="20" t="n"/>
      <c r="S79" s="19">
        <f>IF(C79="","",IF(R79="Cancelada","",IF(K79&lt;&gt;"",K79,F79)))</f>
        <v/>
      </c>
      <c r="T79" s="21">
        <f>IF(C79="","",IF(OR(R79="Comprada",R79="Recebida",R79="Cancelada"),"Encerrado",IF(Q79="","Definir prazo",IF(Q79&lt;TODAY(),"Prazo vencido",IF(Q79&lt;=TODAY()+Premissas!$B$5,"Prazo próximo",IF(J79="","Cotação pendente","Em acompanhamento"))))))</f>
        <v/>
      </c>
    </row>
    <row r="80" ht="31" customHeight="1">
      <c r="A80" s="22">
        <f>IF(C80="","",COUNTIF($C$5:C80,"&lt;&gt;"))</f>
        <v/>
      </c>
      <c r="B80" s="29" t="n"/>
      <c r="C80" s="16" t="n"/>
      <c r="D80" s="17" t="n"/>
      <c r="E80" s="18" t="n"/>
      <c r="F80" s="23">
        <f>IF(OR(C80="",D80="",E80=""),"",IFERROR(D80*E80,""))</f>
        <v/>
      </c>
      <c r="G80" s="18" t="n"/>
      <c r="H80" s="18" t="n"/>
      <c r="I80" s="18" t="n"/>
      <c r="J80" s="23">
        <f>IF(C80="","",IF(COUNT(G80:I80)=0,"",MIN(G80:I80)))</f>
        <v/>
      </c>
      <c r="K80" s="23">
        <f>IF(OR(D80="",J80=""),"",IFERROR(D80*J80,""))</f>
        <v/>
      </c>
      <c r="L80" s="23">
        <f>IF(OR(F80="",K80=""),"",IFERROR(F80-K80,""))</f>
        <v/>
      </c>
      <c r="M80" s="16" t="n"/>
      <c r="N80" s="16" t="n"/>
      <c r="O80" s="16" t="n"/>
      <c r="P80" s="20" t="n"/>
      <c r="Q80" s="29" t="n"/>
      <c r="R80" s="20" t="n"/>
      <c r="S80" s="23">
        <f>IF(C80="","",IF(R80="Cancelada","",IF(K80&lt;&gt;"",K80,F80)))</f>
        <v/>
      </c>
      <c r="T80" s="24">
        <f>IF(C80="","",IF(OR(R80="Comprada",R80="Recebida",R80="Cancelada"),"Encerrado",IF(Q80="","Definir prazo",IF(Q80&lt;TODAY(),"Prazo vencido",IF(Q80&lt;=TODAY()+Premissas!$B$5,"Prazo próximo",IF(J80="","Cotação pendente","Em acompanhamento"))))))</f>
        <v/>
      </c>
    </row>
    <row r="81" ht="31" customHeight="1">
      <c r="A81" s="14">
        <f>IF(C81="","",COUNTIF($C$5:C81,"&lt;&gt;"))</f>
        <v/>
      </c>
      <c r="B81" s="29" t="n"/>
      <c r="C81" s="16" t="n"/>
      <c r="D81" s="17" t="n"/>
      <c r="E81" s="18" t="n"/>
      <c r="F81" s="19">
        <f>IF(OR(C81="",D81="",E81=""),"",IFERROR(D81*E81,""))</f>
        <v/>
      </c>
      <c r="G81" s="18" t="n"/>
      <c r="H81" s="18" t="n"/>
      <c r="I81" s="18" t="n"/>
      <c r="J81" s="19">
        <f>IF(C81="","",IF(COUNT(G81:I81)=0,"",MIN(G81:I81)))</f>
        <v/>
      </c>
      <c r="K81" s="19">
        <f>IF(OR(D81="",J81=""),"",IFERROR(D81*J81,""))</f>
        <v/>
      </c>
      <c r="L81" s="19">
        <f>IF(OR(F81="",K81=""),"",IFERROR(F81-K81,""))</f>
        <v/>
      </c>
      <c r="M81" s="16" t="n"/>
      <c r="N81" s="16" t="n"/>
      <c r="O81" s="16" t="n"/>
      <c r="P81" s="20" t="n"/>
      <c r="Q81" s="29" t="n"/>
      <c r="R81" s="20" t="n"/>
      <c r="S81" s="19">
        <f>IF(C81="","",IF(R81="Cancelada","",IF(K81&lt;&gt;"",K81,F81)))</f>
        <v/>
      </c>
      <c r="T81" s="21">
        <f>IF(C81="","",IF(OR(R81="Comprada",R81="Recebida",R81="Cancelada"),"Encerrado",IF(Q81="","Definir prazo",IF(Q81&lt;TODAY(),"Prazo vencido",IF(Q81&lt;=TODAY()+Premissas!$B$5,"Prazo próximo",IF(J81="","Cotação pendente","Em acompanhamento"))))))</f>
        <v/>
      </c>
    </row>
    <row r="82" ht="31" customHeight="1">
      <c r="A82" s="22">
        <f>IF(C82="","",COUNTIF($C$5:C82,"&lt;&gt;"))</f>
        <v/>
      </c>
      <c r="B82" s="29" t="n"/>
      <c r="C82" s="16" t="n"/>
      <c r="D82" s="17" t="n"/>
      <c r="E82" s="18" t="n"/>
      <c r="F82" s="23">
        <f>IF(OR(C82="",D82="",E82=""),"",IFERROR(D82*E82,""))</f>
        <v/>
      </c>
      <c r="G82" s="18" t="n"/>
      <c r="H82" s="18" t="n"/>
      <c r="I82" s="18" t="n"/>
      <c r="J82" s="23">
        <f>IF(C82="","",IF(COUNT(G82:I82)=0,"",MIN(G82:I82)))</f>
        <v/>
      </c>
      <c r="K82" s="23">
        <f>IF(OR(D82="",J82=""),"",IFERROR(D82*J82,""))</f>
        <v/>
      </c>
      <c r="L82" s="23">
        <f>IF(OR(F82="",K82=""),"",IFERROR(F82-K82,""))</f>
        <v/>
      </c>
      <c r="M82" s="16" t="n"/>
      <c r="N82" s="16" t="n"/>
      <c r="O82" s="16" t="n"/>
      <c r="P82" s="20" t="n"/>
      <c r="Q82" s="29" t="n"/>
      <c r="R82" s="20" t="n"/>
      <c r="S82" s="23">
        <f>IF(C82="","",IF(R82="Cancelada","",IF(K82&lt;&gt;"",K82,F82)))</f>
        <v/>
      </c>
      <c r="T82" s="24">
        <f>IF(C82="","",IF(OR(R82="Comprada",R82="Recebida",R82="Cancelada"),"Encerrado",IF(Q82="","Definir prazo",IF(Q82&lt;TODAY(),"Prazo vencido",IF(Q82&lt;=TODAY()+Premissas!$B$5,"Prazo próximo",IF(J82="","Cotação pendente","Em acompanhamento"))))))</f>
        <v/>
      </c>
    </row>
    <row r="83" ht="31" customHeight="1">
      <c r="A83" s="14">
        <f>IF(C83="","",COUNTIF($C$5:C83,"&lt;&gt;"))</f>
        <v/>
      </c>
      <c r="B83" s="29" t="n"/>
      <c r="C83" s="16" t="n"/>
      <c r="D83" s="17" t="n"/>
      <c r="E83" s="18" t="n"/>
      <c r="F83" s="19">
        <f>IF(OR(C83="",D83="",E83=""),"",IFERROR(D83*E83,""))</f>
        <v/>
      </c>
      <c r="G83" s="18" t="n"/>
      <c r="H83" s="18" t="n"/>
      <c r="I83" s="18" t="n"/>
      <c r="J83" s="19">
        <f>IF(C83="","",IF(COUNT(G83:I83)=0,"",MIN(G83:I83)))</f>
        <v/>
      </c>
      <c r="K83" s="19">
        <f>IF(OR(D83="",J83=""),"",IFERROR(D83*J83,""))</f>
        <v/>
      </c>
      <c r="L83" s="19">
        <f>IF(OR(F83="",K83=""),"",IFERROR(F83-K83,""))</f>
        <v/>
      </c>
      <c r="M83" s="16" t="n"/>
      <c r="N83" s="16" t="n"/>
      <c r="O83" s="16" t="n"/>
      <c r="P83" s="20" t="n"/>
      <c r="Q83" s="29" t="n"/>
      <c r="R83" s="20" t="n"/>
      <c r="S83" s="19">
        <f>IF(C83="","",IF(R83="Cancelada","",IF(K83&lt;&gt;"",K83,F83)))</f>
        <v/>
      </c>
      <c r="T83" s="21">
        <f>IF(C83="","",IF(OR(R83="Comprada",R83="Recebida",R83="Cancelada"),"Encerrado",IF(Q83="","Definir prazo",IF(Q83&lt;TODAY(),"Prazo vencido",IF(Q83&lt;=TODAY()+Premissas!$B$5,"Prazo próximo",IF(J83="","Cotação pendente","Em acompanhamento"))))))</f>
        <v/>
      </c>
    </row>
    <row r="84" ht="31" customHeight="1">
      <c r="A84" s="22">
        <f>IF(C84="","",COUNTIF($C$5:C84,"&lt;&gt;"))</f>
        <v/>
      </c>
      <c r="B84" s="29" t="n"/>
      <c r="C84" s="16" t="n"/>
      <c r="D84" s="17" t="n"/>
      <c r="E84" s="18" t="n"/>
      <c r="F84" s="23">
        <f>IF(OR(C84="",D84="",E84=""),"",IFERROR(D84*E84,""))</f>
        <v/>
      </c>
      <c r="G84" s="18" t="n"/>
      <c r="H84" s="18" t="n"/>
      <c r="I84" s="18" t="n"/>
      <c r="J84" s="23">
        <f>IF(C84="","",IF(COUNT(G84:I84)=0,"",MIN(G84:I84)))</f>
        <v/>
      </c>
      <c r="K84" s="23">
        <f>IF(OR(D84="",J84=""),"",IFERROR(D84*J84,""))</f>
        <v/>
      </c>
      <c r="L84" s="23">
        <f>IF(OR(F84="",K84=""),"",IFERROR(F84-K84,""))</f>
        <v/>
      </c>
      <c r="M84" s="16" t="n"/>
      <c r="N84" s="16" t="n"/>
      <c r="O84" s="16" t="n"/>
      <c r="P84" s="20" t="n"/>
      <c r="Q84" s="29" t="n"/>
      <c r="R84" s="20" t="n"/>
      <c r="S84" s="23">
        <f>IF(C84="","",IF(R84="Cancelada","",IF(K84&lt;&gt;"",K84,F84)))</f>
        <v/>
      </c>
      <c r="T84" s="24">
        <f>IF(C84="","",IF(OR(R84="Comprada",R84="Recebida",R84="Cancelada"),"Encerrado",IF(Q84="","Definir prazo",IF(Q84&lt;TODAY(),"Prazo vencido",IF(Q84&lt;=TODAY()+Premissas!$B$5,"Prazo próximo",IF(J84="","Cotação pendente","Em acompanhamento"))))))</f>
        <v/>
      </c>
    </row>
    <row r="85" ht="31" customHeight="1">
      <c r="A85" s="14">
        <f>IF(C85="","",COUNTIF($C$5:C85,"&lt;&gt;"))</f>
        <v/>
      </c>
      <c r="B85" s="29" t="n"/>
      <c r="C85" s="16" t="n"/>
      <c r="D85" s="17" t="n"/>
      <c r="E85" s="18" t="n"/>
      <c r="F85" s="19">
        <f>IF(OR(C85="",D85="",E85=""),"",IFERROR(D85*E85,""))</f>
        <v/>
      </c>
      <c r="G85" s="18" t="n"/>
      <c r="H85" s="18" t="n"/>
      <c r="I85" s="18" t="n"/>
      <c r="J85" s="19">
        <f>IF(C85="","",IF(COUNT(G85:I85)=0,"",MIN(G85:I85)))</f>
        <v/>
      </c>
      <c r="K85" s="19">
        <f>IF(OR(D85="",J85=""),"",IFERROR(D85*J85,""))</f>
        <v/>
      </c>
      <c r="L85" s="19">
        <f>IF(OR(F85="",K85=""),"",IFERROR(F85-K85,""))</f>
        <v/>
      </c>
      <c r="M85" s="16" t="n"/>
      <c r="N85" s="16" t="n"/>
      <c r="O85" s="16" t="n"/>
      <c r="P85" s="20" t="n"/>
      <c r="Q85" s="29" t="n"/>
      <c r="R85" s="20" t="n"/>
      <c r="S85" s="19">
        <f>IF(C85="","",IF(R85="Cancelada","",IF(K85&lt;&gt;"",K85,F85)))</f>
        <v/>
      </c>
      <c r="T85" s="21">
        <f>IF(C85="","",IF(OR(R85="Comprada",R85="Recebida",R85="Cancelada"),"Encerrado",IF(Q85="","Definir prazo",IF(Q85&lt;TODAY(),"Prazo vencido",IF(Q85&lt;=TODAY()+Premissas!$B$5,"Prazo próximo",IF(J85="","Cotação pendente","Em acompanhamento"))))))</f>
        <v/>
      </c>
    </row>
    <row r="86" ht="31" customHeight="1">
      <c r="A86" s="22">
        <f>IF(C86="","",COUNTIF($C$5:C86,"&lt;&gt;"))</f>
        <v/>
      </c>
      <c r="B86" s="29" t="n"/>
      <c r="C86" s="16" t="n"/>
      <c r="D86" s="17" t="n"/>
      <c r="E86" s="18" t="n"/>
      <c r="F86" s="23">
        <f>IF(OR(C86="",D86="",E86=""),"",IFERROR(D86*E86,""))</f>
        <v/>
      </c>
      <c r="G86" s="18" t="n"/>
      <c r="H86" s="18" t="n"/>
      <c r="I86" s="18" t="n"/>
      <c r="J86" s="23">
        <f>IF(C86="","",IF(COUNT(G86:I86)=0,"",MIN(G86:I86)))</f>
        <v/>
      </c>
      <c r="K86" s="23">
        <f>IF(OR(D86="",J86=""),"",IFERROR(D86*J86,""))</f>
        <v/>
      </c>
      <c r="L86" s="23">
        <f>IF(OR(F86="",K86=""),"",IFERROR(F86-K86,""))</f>
        <v/>
      </c>
      <c r="M86" s="16" t="n"/>
      <c r="N86" s="16" t="n"/>
      <c r="O86" s="16" t="n"/>
      <c r="P86" s="20" t="n"/>
      <c r="Q86" s="29" t="n"/>
      <c r="R86" s="20" t="n"/>
      <c r="S86" s="23">
        <f>IF(C86="","",IF(R86="Cancelada","",IF(K86&lt;&gt;"",K86,F86)))</f>
        <v/>
      </c>
      <c r="T86" s="24">
        <f>IF(C86="","",IF(OR(R86="Comprada",R86="Recebida",R86="Cancelada"),"Encerrado",IF(Q86="","Definir prazo",IF(Q86&lt;TODAY(),"Prazo vencido",IF(Q86&lt;=TODAY()+Premissas!$B$5,"Prazo próximo",IF(J86="","Cotação pendente","Em acompanhamento"))))))</f>
        <v/>
      </c>
    </row>
    <row r="87" ht="31" customHeight="1">
      <c r="A87" s="14">
        <f>IF(C87="","",COUNTIF($C$5:C87,"&lt;&gt;"))</f>
        <v/>
      </c>
      <c r="B87" s="29" t="n"/>
      <c r="C87" s="16" t="n"/>
      <c r="D87" s="17" t="n"/>
      <c r="E87" s="18" t="n"/>
      <c r="F87" s="19">
        <f>IF(OR(C87="",D87="",E87=""),"",IFERROR(D87*E87,""))</f>
        <v/>
      </c>
      <c r="G87" s="18" t="n"/>
      <c r="H87" s="18" t="n"/>
      <c r="I87" s="18" t="n"/>
      <c r="J87" s="19">
        <f>IF(C87="","",IF(COUNT(G87:I87)=0,"",MIN(G87:I87)))</f>
        <v/>
      </c>
      <c r="K87" s="19">
        <f>IF(OR(D87="",J87=""),"",IFERROR(D87*J87,""))</f>
        <v/>
      </c>
      <c r="L87" s="19">
        <f>IF(OR(F87="",K87=""),"",IFERROR(F87-K87,""))</f>
        <v/>
      </c>
      <c r="M87" s="16" t="n"/>
      <c r="N87" s="16" t="n"/>
      <c r="O87" s="16" t="n"/>
      <c r="P87" s="20" t="n"/>
      <c r="Q87" s="29" t="n"/>
      <c r="R87" s="20" t="n"/>
      <c r="S87" s="19">
        <f>IF(C87="","",IF(R87="Cancelada","",IF(K87&lt;&gt;"",K87,F87)))</f>
        <v/>
      </c>
      <c r="T87" s="21">
        <f>IF(C87="","",IF(OR(R87="Comprada",R87="Recebida",R87="Cancelada"),"Encerrado",IF(Q87="","Definir prazo",IF(Q87&lt;TODAY(),"Prazo vencido",IF(Q87&lt;=TODAY()+Premissas!$B$5,"Prazo próximo",IF(J87="","Cotação pendente","Em acompanhamento"))))))</f>
        <v/>
      </c>
    </row>
    <row r="88" ht="31" customHeight="1">
      <c r="A88" s="22">
        <f>IF(C88="","",COUNTIF($C$5:C88,"&lt;&gt;"))</f>
        <v/>
      </c>
      <c r="B88" s="29" t="n"/>
      <c r="C88" s="16" t="n"/>
      <c r="D88" s="17" t="n"/>
      <c r="E88" s="18" t="n"/>
      <c r="F88" s="23">
        <f>IF(OR(C88="",D88="",E88=""),"",IFERROR(D88*E88,""))</f>
        <v/>
      </c>
      <c r="G88" s="18" t="n"/>
      <c r="H88" s="18" t="n"/>
      <c r="I88" s="18" t="n"/>
      <c r="J88" s="23">
        <f>IF(C88="","",IF(COUNT(G88:I88)=0,"",MIN(G88:I88)))</f>
        <v/>
      </c>
      <c r="K88" s="23">
        <f>IF(OR(D88="",J88=""),"",IFERROR(D88*J88,""))</f>
        <v/>
      </c>
      <c r="L88" s="23">
        <f>IF(OR(F88="",K88=""),"",IFERROR(F88-K88,""))</f>
        <v/>
      </c>
      <c r="M88" s="16" t="n"/>
      <c r="N88" s="16" t="n"/>
      <c r="O88" s="16" t="n"/>
      <c r="P88" s="20" t="n"/>
      <c r="Q88" s="29" t="n"/>
      <c r="R88" s="20" t="n"/>
      <c r="S88" s="23">
        <f>IF(C88="","",IF(R88="Cancelada","",IF(K88&lt;&gt;"",K88,F88)))</f>
        <v/>
      </c>
      <c r="T88" s="24">
        <f>IF(C88="","",IF(OR(R88="Comprada",R88="Recebida",R88="Cancelada"),"Encerrado",IF(Q88="","Definir prazo",IF(Q88&lt;TODAY(),"Prazo vencido",IF(Q88&lt;=TODAY()+Premissas!$B$5,"Prazo próximo",IF(J88="","Cotação pendente","Em acompanhamento"))))))</f>
        <v/>
      </c>
    </row>
    <row r="89" ht="31" customHeight="1">
      <c r="A89" s="14">
        <f>IF(C89="","",COUNTIF($C$5:C89,"&lt;&gt;"))</f>
        <v/>
      </c>
      <c r="B89" s="29" t="n"/>
      <c r="C89" s="16" t="n"/>
      <c r="D89" s="17" t="n"/>
      <c r="E89" s="18" t="n"/>
      <c r="F89" s="19">
        <f>IF(OR(C89="",D89="",E89=""),"",IFERROR(D89*E89,""))</f>
        <v/>
      </c>
      <c r="G89" s="18" t="n"/>
      <c r="H89" s="18" t="n"/>
      <c r="I89" s="18" t="n"/>
      <c r="J89" s="19">
        <f>IF(C89="","",IF(COUNT(G89:I89)=0,"",MIN(G89:I89)))</f>
        <v/>
      </c>
      <c r="K89" s="19">
        <f>IF(OR(D89="",J89=""),"",IFERROR(D89*J89,""))</f>
        <v/>
      </c>
      <c r="L89" s="19">
        <f>IF(OR(F89="",K89=""),"",IFERROR(F89-K89,""))</f>
        <v/>
      </c>
      <c r="M89" s="16" t="n"/>
      <c r="N89" s="16" t="n"/>
      <c r="O89" s="16" t="n"/>
      <c r="P89" s="20" t="n"/>
      <c r="Q89" s="29" t="n"/>
      <c r="R89" s="20" t="n"/>
      <c r="S89" s="19">
        <f>IF(C89="","",IF(R89="Cancelada","",IF(K89&lt;&gt;"",K89,F89)))</f>
        <v/>
      </c>
      <c r="T89" s="21">
        <f>IF(C89="","",IF(OR(R89="Comprada",R89="Recebida",R89="Cancelada"),"Encerrado",IF(Q89="","Definir prazo",IF(Q89&lt;TODAY(),"Prazo vencido",IF(Q89&lt;=TODAY()+Premissas!$B$5,"Prazo próximo",IF(J89="","Cotação pendente","Em acompanhamento"))))))</f>
        <v/>
      </c>
    </row>
    <row r="90" ht="31" customHeight="1">
      <c r="A90" s="22">
        <f>IF(C90="","",COUNTIF($C$5:C90,"&lt;&gt;"))</f>
        <v/>
      </c>
      <c r="B90" s="29" t="n"/>
      <c r="C90" s="16" t="n"/>
      <c r="D90" s="17" t="n"/>
      <c r="E90" s="18" t="n"/>
      <c r="F90" s="23">
        <f>IF(OR(C90="",D90="",E90=""),"",IFERROR(D90*E90,""))</f>
        <v/>
      </c>
      <c r="G90" s="18" t="n"/>
      <c r="H90" s="18" t="n"/>
      <c r="I90" s="18" t="n"/>
      <c r="J90" s="23">
        <f>IF(C90="","",IF(COUNT(G90:I90)=0,"",MIN(G90:I90)))</f>
        <v/>
      </c>
      <c r="K90" s="23">
        <f>IF(OR(D90="",J90=""),"",IFERROR(D90*J90,""))</f>
        <v/>
      </c>
      <c r="L90" s="23">
        <f>IF(OR(F90="",K90=""),"",IFERROR(F90-K90,""))</f>
        <v/>
      </c>
      <c r="M90" s="16" t="n"/>
      <c r="N90" s="16" t="n"/>
      <c r="O90" s="16" t="n"/>
      <c r="P90" s="20" t="n"/>
      <c r="Q90" s="29" t="n"/>
      <c r="R90" s="20" t="n"/>
      <c r="S90" s="23">
        <f>IF(C90="","",IF(R90="Cancelada","",IF(K90&lt;&gt;"",K90,F90)))</f>
        <v/>
      </c>
      <c r="T90" s="24">
        <f>IF(C90="","",IF(OR(R90="Comprada",R90="Recebida",R90="Cancelada"),"Encerrado",IF(Q90="","Definir prazo",IF(Q90&lt;TODAY(),"Prazo vencido",IF(Q90&lt;=TODAY()+Premissas!$B$5,"Prazo próximo",IF(J90="","Cotação pendente","Em acompanhamento"))))))</f>
        <v/>
      </c>
    </row>
    <row r="91" ht="31" customHeight="1">
      <c r="A91" s="14">
        <f>IF(C91="","",COUNTIF($C$5:C91,"&lt;&gt;"))</f>
        <v/>
      </c>
      <c r="B91" s="29" t="n"/>
      <c r="C91" s="16" t="n"/>
      <c r="D91" s="17" t="n"/>
      <c r="E91" s="18" t="n"/>
      <c r="F91" s="19">
        <f>IF(OR(C91="",D91="",E91=""),"",IFERROR(D91*E91,""))</f>
        <v/>
      </c>
      <c r="G91" s="18" t="n"/>
      <c r="H91" s="18" t="n"/>
      <c r="I91" s="18" t="n"/>
      <c r="J91" s="19">
        <f>IF(C91="","",IF(COUNT(G91:I91)=0,"",MIN(G91:I91)))</f>
        <v/>
      </c>
      <c r="K91" s="19">
        <f>IF(OR(D91="",J91=""),"",IFERROR(D91*J91,""))</f>
        <v/>
      </c>
      <c r="L91" s="19">
        <f>IF(OR(F91="",K91=""),"",IFERROR(F91-K91,""))</f>
        <v/>
      </c>
      <c r="M91" s="16" t="n"/>
      <c r="N91" s="16" t="n"/>
      <c r="O91" s="16" t="n"/>
      <c r="P91" s="20" t="n"/>
      <c r="Q91" s="29" t="n"/>
      <c r="R91" s="20" t="n"/>
      <c r="S91" s="19">
        <f>IF(C91="","",IF(R91="Cancelada","",IF(K91&lt;&gt;"",K91,F91)))</f>
        <v/>
      </c>
      <c r="T91" s="21">
        <f>IF(C91="","",IF(OR(R91="Comprada",R91="Recebida",R91="Cancelada"),"Encerrado",IF(Q91="","Definir prazo",IF(Q91&lt;TODAY(),"Prazo vencido",IF(Q91&lt;=TODAY()+Premissas!$B$5,"Prazo próximo",IF(J91="","Cotação pendente","Em acompanhamento"))))))</f>
        <v/>
      </c>
    </row>
    <row r="92" ht="31" customHeight="1">
      <c r="A92" s="22">
        <f>IF(C92="","",COUNTIF($C$5:C92,"&lt;&gt;"))</f>
        <v/>
      </c>
      <c r="B92" s="29" t="n"/>
      <c r="C92" s="16" t="n"/>
      <c r="D92" s="17" t="n"/>
      <c r="E92" s="18" t="n"/>
      <c r="F92" s="23">
        <f>IF(OR(C92="",D92="",E92=""),"",IFERROR(D92*E92,""))</f>
        <v/>
      </c>
      <c r="G92" s="18" t="n"/>
      <c r="H92" s="18" t="n"/>
      <c r="I92" s="18" t="n"/>
      <c r="J92" s="23">
        <f>IF(C92="","",IF(COUNT(G92:I92)=0,"",MIN(G92:I92)))</f>
        <v/>
      </c>
      <c r="K92" s="23">
        <f>IF(OR(D92="",J92=""),"",IFERROR(D92*J92,""))</f>
        <v/>
      </c>
      <c r="L92" s="23">
        <f>IF(OR(F92="",K92=""),"",IFERROR(F92-K92,""))</f>
        <v/>
      </c>
      <c r="M92" s="16" t="n"/>
      <c r="N92" s="16" t="n"/>
      <c r="O92" s="16" t="n"/>
      <c r="P92" s="20" t="n"/>
      <c r="Q92" s="29" t="n"/>
      <c r="R92" s="20" t="n"/>
      <c r="S92" s="23">
        <f>IF(C92="","",IF(R92="Cancelada","",IF(K92&lt;&gt;"",K92,F92)))</f>
        <v/>
      </c>
      <c r="T92" s="24">
        <f>IF(C92="","",IF(OR(R92="Comprada",R92="Recebida",R92="Cancelada"),"Encerrado",IF(Q92="","Definir prazo",IF(Q92&lt;TODAY(),"Prazo vencido",IF(Q92&lt;=TODAY()+Premissas!$B$5,"Prazo próximo",IF(J92="","Cotação pendente","Em acompanhamento"))))))</f>
        <v/>
      </c>
    </row>
    <row r="93" ht="31" customHeight="1">
      <c r="A93" s="14">
        <f>IF(C93="","",COUNTIF($C$5:C93,"&lt;&gt;"))</f>
        <v/>
      </c>
      <c r="B93" s="29" t="n"/>
      <c r="C93" s="16" t="n"/>
      <c r="D93" s="17" t="n"/>
      <c r="E93" s="18" t="n"/>
      <c r="F93" s="19">
        <f>IF(OR(C93="",D93="",E93=""),"",IFERROR(D93*E93,""))</f>
        <v/>
      </c>
      <c r="G93" s="18" t="n"/>
      <c r="H93" s="18" t="n"/>
      <c r="I93" s="18" t="n"/>
      <c r="J93" s="19">
        <f>IF(C93="","",IF(COUNT(G93:I93)=0,"",MIN(G93:I93)))</f>
        <v/>
      </c>
      <c r="K93" s="19">
        <f>IF(OR(D93="",J93=""),"",IFERROR(D93*J93,""))</f>
        <v/>
      </c>
      <c r="L93" s="19">
        <f>IF(OR(F93="",K93=""),"",IFERROR(F93-K93,""))</f>
        <v/>
      </c>
      <c r="M93" s="16" t="n"/>
      <c r="N93" s="16" t="n"/>
      <c r="O93" s="16" t="n"/>
      <c r="P93" s="20" t="n"/>
      <c r="Q93" s="29" t="n"/>
      <c r="R93" s="20" t="n"/>
      <c r="S93" s="19">
        <f>IF(C93="","",IF(R93="Cancelada","",IF(K93&lt;&gt;"",K93,F93)))</f>
        <v/>
      </c>
      <c r="T93" s="21">
        <f>IF(C93="","",IF(OR(R93="Comprada",R93="Recebida",R93="Cancelada"),"Encerrado",IF(Q93="","Definir prazo",IF(Q93&lt;TODAY(),"Prazo vencido",IF(Q93&lt;=TODAY()+Premissas!$B$5,"Prazo próximo",IF(J93="","Cotação pendente","Em acompanhamento"))))))</f>
        <v/>
      </c>
    </row>
    <row r="94" ht="31" customHeight="1">
      <c r="A94" s="22">
        <f>IF(C94="","",COUNTIF($C$5:C94,"&lt;&gt;"))</f>
        <v/>
      </c>
      <c r="B94" s="29" t="n"/>
      <c r="C94" s="16" t="n"/>
      <c r="D94" s="17" t="n"/>
      <c r="E94" s="18" t="n"/>
      <c r="F94" s="23">
        <f>IF(OR(C94="",D94="",E94=""),"",IFERROR(D94*E94,""))</f>
        <v/>
      </c>
      <c r="G94" s="18" t="n"/>
      <c r="H94" s="18" t="n"/>
      <c r="I94" s="18" t="n"/>
      <c r="J94" s="23">
        <f>IF(C94="","",IF(COUNT(G94:I94)=0,"",MIN(G94:I94)))</f>
        <v/>
      </c>
      <c r="K94" s="23">
        <f>IF(OR(D94="",J94=""),"",IFERROR(D94*J94,""))</f>
        <v/>
      </c>
      <c r="L94" s="23">
        <f>IF(OR(F94="",K94=""),"",IFERROR(F94-K94,""))</f>
        <v/>
      </c>
      <c r="M94" s="16" t="n"/>
      <c r="N94" s="16" t="n"/>
      <c r="O94" s="16" t="n"/>
      <c r="P94" s="20" t="n"/>
      <c r="Q94" s="29" t="n"/>
      <c r="R94" s="20" t="n"/>
      <c r="S94" s="23">
        <f>IF(C94="","",IF(R94="Cancelada","",IF(K94&lt;&gt;"",K94,F94)))</f>
        <v/>
      </c>
      <c r="T94" s="24">
        <f>IF(C94="","",IF(OR(R94="Comprada",R94="Recebida",R94="Cancelada"),"Encerrado",IF(Q94="","Definir prazo",IF(Q94&lt;TODAY(),"Prazo vencido",IF(Q94&lt;=TODAY()+Premissas!$B$5,"Prazo próximo",IF(J94="","Cotação pendente","Em acompanhamento"))))))</f>
        <v/>
      </c>
    </row>
    <row r="95" ht="31" customHeight="1">
      <c r="A95" s="14">
        <f>IF(C95="","",COUNTIF($C$5:C95,"&lt;&gt;"))</f>
        <v/>
      </c>
      <c r="B95" s="29" t="n"/>
      <c r="C95" s="16" t="n"/>
      <c r="D95" s="17" t="n"/>
      <c r="E95" s="18" t="n"/>
      <c r="F95" s="19">
        <f>IF(OR(C95="",D95="",E95=""),"",IFERROR(D95*E95,""))</f>
        <v/>
      </c>
      <c r="G95" s="18" t="n"/>
      <c r="H95" s="18" t="n"/>
      <c r="I95" s="18" t="n"/>
      <c r="J95" s="19">
        <f>IF(C95="","",IF(COUNT(G95:I95)=0,"",MIN(G95:I95)))</f>
        <v/>
      </c>
      <c r="K95" s="19">
        <f>IF(OR(D95="",J95=""),"",IFERROR(D95*J95,""))</f>
        <v/>
      </c>
      <c r="L95" s="19">
        <f>IF(OR(F95="",K95=""),"",IFERROR(F95-K95,""))</f>
        <v/>
      </c>
      <c r="M95" s="16" t="n"/>
      <c r="N95" s="16" t="n"/>
      <c r="O95" s="16" t="n"/>
      <c r="P95" s="20" t="n"/>
      <c r="Q95" s="29" t="n"/>
      <c r="R95" s="20" t="n"/>
      <c r="S95" s="19">
        <f>IF(C95="","",IF(R95="Cancelada","",IF(K95&lt;&gt;"",K95,F95)))</f>
        <v/>
      </c>
      <c r="T95" s="21">
        <f>IF(C95="","",IF(OR(R95="Comprada",R95="Recebida",R95="Cancelada"),"Encerrado",IF(Q95="","Definir prazo",IF(Q95&lt;TODAY(),"Prazo vencido",IF(Q95&lt;=TODAY()+Premissas!$B$5,"Prazo próximo",IF(J95="","Cotação pendente","Em acompanhamento"))))))</f>
        <v/>
      </c>
    </row>
    <row r="96" ht="31" customHeight="1">
      <c r="A96" s="22">
        <f>IF(C96="","",COUNTIF($C$5:C96,"&lt;&gt;"))</f>
        <v/>
      </c>
      <c r="B96" s="29" t="n"/>
      <c r="C96" s="16" t="n"/>
      <c r="D96" s="17" t="n"/>
      <c r="E96" s="18" t="n"/>
      <c r="F96" s="23">
        <f>IF(OR(C96="",D96="",E96=""),"",IFERROR(D96*E96,""))</f>
        <v/>
      </c>
      <c r="G96" s="18" t="n"/>
      <c r="H96" s="18" t="n"/>
      <c r="I96" s="18" t="n"/>
      <c r="J96" s="23">
        <f>IF(C96="","",IF(COUNT(G96:I96)=0,"",MIN(G96:I96)))</f>
        <v/>
      </c>
      <c r="K96" s="23">
        <f>IF(OR(D96="",J96=""),"",IFERROR(D96*J96,""))</f>
        <v/>
      </c>
      <c r="L96" s="23">
        <f>IF(OR(F96="",K96=""),"",IFERROR(F96-K96,""))</f>
        <v/>
      </c>
      <c r="M96" s="16" t="n"/>
      <c r="N96" s="16" t="n"/>
      <c r="O96" s="16" t="n"/>
      <c r="P96" s="20" t="n"/>
      <c r="Q96" s="29" t="n"/>
      <c r="R96" s="20" t="n"/>
      <c r="S96" s="23">
        <f>IF(C96="","",IF(R96="Cancelada","",IF(K96&lt;&gt;"",K96,F96)))</f>
        <v/>
      </c>
      <c r="T96" s="24">
        <f>IF(C96="","",IF(OR(R96="Comprada",R96="Recebida",R96="Cancelada"),"Encerrado",IF(Q96="","Definir prazo",IF(Q96&lt;TODAY(),"Prazo vencido",IF(Q96&lt;=TODAY()+Premissas!$B$5,"Prazo próximo",IF(J96="","Cotação pendente","Em acompanhamento"))))))</f>
        <v/>
      </c>
    </row>
    <row r="97" ht="31" customHeight="1">
      <c r="A97" s="14">
        <f>IF(C97="","",COUNTIF($C$5:C97,"&lt;&gt;"))</f>
        <v/>
      </c>
      <c r="B97" s="29" t="n"/>
      <c r="C97" s="16" t="n"/>
      <c r="D97" s="17" t="n"/>
      <c r="E97" s="18" t="n"/>
      <c r="F97" s="19">
        <f>IF(OR(C97="",D97="",E97=""),"",IFERROR(D97*E97,""))</f>
        <v/>
      </c>
      <c r="G97" s="18" t="n"/>
      <c r="H97" s="18" t="n"/>
      <c r="I97" s="18" t="n"/>
      <c r="J97" s="19">
        <f>IF(C97="","",IF(COUNT(G97:I97)=0,"",MIN(G97:I97)))</f>
        <v/>
      </c>
      <c r="K97" s="19">
        <f>IF(OR(D97="",J97=""),"",IFERROR(D97*J97,""))</f>
        <v/>
      </c>
      <c r="L97" s="19">
        <f>IF(OR(F97="",K97=""),"",IFERROR(F97-K97,""))</f>
        <v/>
      </c>
      <c r="M97" s="16" t="n"/>
      <c r="N97" s="16" t="n"/>
      <c r="O97" s="16" t="n"/>
      <c r="P97" s="20" t="n"/>
      <c r="Q97" s="29" t="n"/>
      <c r="R97" s="20" t="n"/>
      <c r="S97" s="19">
        <f>IF(C97="","",IF(R97="Cancelada","",IF(K97&lt;&gt;"",K97,F97)))</f>
        <v/>
      </c>
      <c r="T97" s="21">
        <f>IF(C97="","",IF(OR(R97="Comprada",R97="Recebida",R97="Cancelada"),"Encerrado",IF(Q97="","Definir prazo",IF(Q97&lt;TODAY(),"Prazo vencido",IF(Q97&lt;=TODAY()+Premissas!$B$5,"Prazo próximo",IF(J97="","Cotação pendente","Em acompanhamento"))))))</f>
        <v/>
      </c>
    </row>
    <row r="98" ht="31" customHeight="1">
      <c r="A98" s="22">
        <f>IF(C98="","",COUNTIF($C$5:C98,"&lt;&gt;"))</f>
        <v/>
      </c>
      <c r="B98" s="29" t="n"/>
      <c r="C98" s="16" t="n"/>
      <c r="D98" s="17" t="n"/>
      <c r="E98" s="18" t="n"/>
      <c r="F98" s="23">
        <f>IF(OR(C98="",D98="",E98=""),"",IFERROR(D98*E98,""))</f>
        <v/>
      </c>
      <c r="G98" s="18" t="n"/>
      <c r="H98" s="18" t="n"/>
      <c r="I98" s="18" t="n"/>
      <c r="J98" s="23">
        <f>IF(C98="","",IF(COUNT(G98:I98)=0,"",MIN(G98:I98)))</f>
        <v/>
      </c>
      <c r="K98" s="23">
        <f>IF(OR(D98="",J98=""),"",IFERROR(D98*J98,""))</f>
        <v/>
      </c>
      <c r="L98" s="23">
        <f>IF(OR(F98="",K98=""),"",IFERROR(F98-K98,""))</f>
        <v/>
      </c>
      <c r="M98" s="16" t="n"/>
      <c r="N98" s="16" t="n"/>
      <c r="O98" s="16" t="n"/>
      <c r="P98" s="20" t="n"/>
      <c r="Q98" s="29" t="n"/>
      <c r="R98" s="20" t="n"/>
      <c r="S98" s="23">
        <f>IF(C98="","",IF(R98="Cancelada","",IF(K98&lt;&gt;"",K98,F98)))</f>
        <v/>
      </c>
      <c r="T98" s="24">
        <f>IF(C98="","",IF(OR(R98="Comprada",R98="Recebida",R98="Cancelada"),"Encerrado",IF(Q98="","Definir prazo",IF(Q98&lt;TODAY(),"Prazo vencido",IF(Q98&lt;=TODAY()+Premissas!$B$5,"Prazo próximo",IF(J98="","Cotação pendente","Em acompanhamento"))))))</f>
        <v/>
      </c>
    </row>
    <row r="99" ht="31" customHeight="1">
      <c r="A99" s="14">
        <f>IF(C99="","",COUNTIF($C$5:C99,"&lt;&gt;"))</f>
        <v/>
      </c>
      <c r="B99" s="29" t="n"/>
      <c r="C99" s="16" t="n"/>
      <c r="D99" s="17" t="n"/>
      <c r="E99" s="18" t="n"/>
      <c r="F99" s="19">
        <f>IF(OR(C99="",D99="",E99=""),"",IFERROR(D99*E99,""))</f>
        <v/>
      </c>
      <c r="G99" s="18" t="n"/>
      <c r="H99" s="18" t="n"/>
      <c r="I99" s="18" t="n"/>
      <c r="J99" s="19">
        <f>IF(C99="","",IF(COUNT(G99:I99)=0,"",MIN(G99:I99)))</f>
        <v/>
      </c>
      <c r="K99" s="19">
        <f>IF(OR(D99="",J99=""),"",IFERROR(D99*J99,""))</f>
        <v/>
      </c>
      <c r="L99" s="19">
        <f>IF(OR(F99="",K99=""),"",IFERROR(F99-K99,""))</f>
        <v/>
      </c>
      <c r="M99" s="16" t="n"/>
      <c r="N99" s="16" t="n"/>
      <c r="O99" s="16" t="n"/>
      <c r="P99" s="20" t="n"/>
      <c r="Q99" s="29" t="n"/>
      <c r="R99" s="20" t="n"/>
      <c r="S99" s="19">
        <f>IF(C99="","",IF(R99="Cancelada","",IF(K99&lt;&gt;"",K99,F99)))</f>
        <v/>
      </c>
      <c r="T99" s="21">
        <f>IF(C99="","",IF(OR(R99="Comprada",R99="Recebida",R99="Cancelada"),"Encerrado",IF(Q99="","Definir prazo",IF(Q99&lt;TODAY(),"Prazo vencido",IF(Q99&lt;=TODAY()+Premissas!$B$5,"Prazo próximo",IF(J99="","Cotação pendente","Em acompanhamento"))))))</f>
        <v/>
      </c>
    </row>
    <row r="100" ht="31" customHeight="1">
      <c r="A100" s="22">
        <f>IF(C100="","",COUNTIF($C$5:C100,"&lt;&gt;"))</f>
        <v/>
      </c>
      <c r="B100" s="29" t="n"/>
      <c r="C100" s="16" t="n"/>
      <c r="D100" s="17" t="n"/>
      <c r="E100" s="18" t="n"/>
      <c r="F100" s="23">
        <f>IF(OR(C100="",D100="",E100=""),"",IFERROR(D100*E100,""))</f>
        <v/>
      </c>
      <c r="G100" s="18" t="n"/>
      <c r="H100" s="18" t="n"/>
      <c r="I100" s="18" t="n"/>
      <c r="J100" s="23">
        <f>IF(C100="","",IF(COUNT(G100:I100)=0,"",MIN(G100:I100)))</f>
        <v/>
      </c>
      <c r="K100" s="23">
        <f>IF(OR(D100="",J100=""),"",IFERROR(D100*J100,""))</f>
        <v/>
      </c>
      <c r="L100" s="23">
        <f>IF(OR(F100="",K100=""),"",IFERROR(F100-K100,""))</f>
        <v/>
      </c>
      <c r="M100" s="16" t="n"/>
      <c r="N100" s="16" t="n"/>
      <c r="O100" s="16" t="n"/>
      <c r="P100" s="20" t="n"/>
      <c r="Q100" s="29" t="n"/>
      <c r="R100" s="20" t="n"/>
      <c r="S100" s="23">
        <f>IF(C100="","",IF(R100="Cancelada","",IF(K100&lt;&gt;"",K100,F100)))</f>
        <v/>
      </c>
      <c r="T100" s="24">
        <f>IF(C100="","",IF(OR(R100="Comprada",R100="Recebida",R100="Cancelada"),"Encerrado",IF(Q100="","Definir prazo",IF(Q100&lt;TODAY(),"Prazo vencido",IF(Q100&lt;=TODAY()+Premissas!$B$5,"Prazo próximo",IF(J100="","Cotação pendente","Em acompanhamento"))))))</f>
        <v/>
      </c>
    </row>
    <row r="101" ht="31" customHeight="1">
      <c r="A101" s="14">
        <f>IF(C101="","",COUNTIF($C$5:C101,"&lt;&gt;"))</f>
        <v/>
      </c>
      <c r="B101" s="29" t="n"/>
      <c r="C101" s="16" t="n"/>
      <c r="D101" s="17" t="n"/>
      <c r="E101" s="18" t="n"/>
      <c r="F101" s="19">
        <f>IF(OR(C101="",D101="",E101=""),"",IFERROR(D101*E101,""))</f>
        <v/>
      </c>
      <c r="G101" s="18" t="n"/>
      <c r="H101" s="18" t="n"/>
      <c r="I101" s="18" t="n"/>
      <c r="J101" s="19">
        <f>IF(C101="","",IF(COUNT(G101:I101)=0,"",MIN(G101:I101)))</f>
        <v/>
      </c>
      <c r="K101" s="19">
        <f>IF(OR(D101="",J101=""),"",IFERROR(D101*J101,""))</f>
        <v/>
      </c>
      <c r="L101" s="19">
        <f>IF(OR(F101="",K101=""),"",IFERROR(F101-K101,""))</f>
        <v/>
      </c>
      <c r="M101" s="16" t="n"/>
      <c r="N101" s="16" t="n"/>
      <c r="O101" s="16" t="n"/>
      <c r="P101" s="20" t="n"/>
      <c r="Q101" s="29" t="n"/>
      <c r="R101" s="20" t="n"/>
      <c r="S101" s="19">
        <f>IF(C101="","",IF(R101="Cancelada","",IF(K101&lt;&gt;"",K101,F101)))</f>
        <v/>
      </c>
      <c r="T101" s="21">
        <f>IF(C101="","",IF(OR(R101="Comprada",R101="Recebida",R101="Cancelada"),"Encerrado",IF(Q101="","Definir prazo",IF(Q101&lt;TODAY(),"Prazo vencido",IF(Q101&lt;=TODAY()+Premissas!$B$5,"Prazo próximo",IF(J101="","Cotação pendente","Em acompanhamento"))))))</f>
        <v/>
      </c>
    </row>
    <row r="102" ht="31" customHeight="1">
      <c r="A102" s="22">
        <f>IF(C102="","",COUNTIF($C$5:C102,"&lt;&gt;"))</f>
        <v/>
      </c>
      <c r="B102" s="29" t="n"/>
      <c r="C102" s="16" t="n"/>
      <c r="D102" s="17" t="n"/>
      <c r="E102" s="18" t="n"/>
      <c r="F102" s="23">
        <f>IF(OR(C102="",D102="",E102=""),"",IFERROR(D102*E102,""))</f>
        <v/>
      </c>
      <c r="G102" s="18" t="n"/>
      <c r="H102" s="18" t="n"/>
      <c r="I102" s="18" t="n"/>
      <c r="J102" s="23">
        <f>IF(C102="","",IF(COUNT(G102:I102)=0,"",MIN(G102:I102)))</f>
        <v/>
      </c>
      <c r="K102" s="23">
        <f>IF(OR(D102="",J102=""),"",IFERROR(D102*J102,""))</f>
        <v/>
      </c>
      <c r="L102" s="23">
        <f>IF(OR(F102="",K102=""),"",IFERROR(F102-K102,""))</f>
        <v/>
      </c>
      <c r="M102" s="16" t="n"/>
      <c r="N102" s="16" t="n"/>
      <c r="O102" s="16" t="n"/>
      <c r="P102" s="20" t="n"/>
      <c r="Q102" s="29" t="n"/>
      <c r="R102" s="20" t="n"/>
      <c r="S102" s="23">
        <f>IF(C102="","",IF(R102="Cancelada","",IF(K102&lt;&gt;"",K102,F102)))</f>
        <v/>
      </c>
      <c r="T102" s="24">
        <f>IF(C102="","",IF(OR(R102="Comprada",R102="Recebida",R102="Cancelada"),"Encerrado",IF(Q102="","Definir prazo",IF(Q102&lt;TODAY(),"Prazo vencido",IF(Q102&lt;=TODAY()+Premissas!$B$5,"Prazo próximo",IF(J102="","Cotação pendente","Em acompanhamento"))))))</f>
        <v/>
      </c>
    </row>
    <row r="103" ht="31" customHeight="1">
      <c r="A103" s="14">
        <f>IF(C103="","",COUNTIF($C$5:C103,"&lt;&gt;"))</f>
        <v/>
      </c>
      <c r="B103" s="29" t="n"/>
      <c r="C103" s="16" t="n"/>
      <c r="D103" s="17" t="n"/>
      <c r="E103" s="18" t="n"/>
      <c r="F103" s="19">
        <f>IF(OR(C103="",D103="",E103=""),"",IFERROR(D103*E103,""))</f>
        <v/>
      </c>
      <c r="G103" s="18" t="n"/>
      <c r="H103" s="18" t="n"/>
      <c r="I103" s="18" t="n"/>
      <c r="J103" s="19">
        <f>IF(C103="","",IF(COUNT(G103:I103)=0,"",MIN(G103:I103)))</f>
        <v/>
      </c>
      <c r="K103" s="19">
        <f>IF(OR(D103="",J103=""),"",IFERROR(D103*J103,""))</f>
        <v/>
      </c>
      <c r="L103" s="19">
        <f>IF(OR(F103="",K103=""),"",IFERROR(F103-K103,""))</f>
        <v/>
      </c>
      <c r="M103" s="16" t="n"/>
      <c r="N103" s="16" t="n"/>
      <c r="O103" s="16" t="n"/>
      <c r="P103" s="20" t="n"/>
      <c r="Q103" s="29" t="n"/>
      <c r="R103" s="20" t="n"/>
      <c r="S103" s="19">
        <f>IF(C103="","",IF(R103="Cancelada","",IF(K103&lt;&gt;"",K103,F103)))</f>
        <v/>
      </c>
      <c r="T103" s="21">
        <f>IF(C103="","",IF(OR(R103="Comprada",R103="Recebida",R103="Cancelada"),"Encerrado",IF(Q103="","Definir prazo",IF(Q103&lt;TODAY(),"Prazo vencido",IF(Q103&lt;=TODAY()+Premissas!$B$5,"Prazo próximo",IF(J103="","Cotação pendente","Em acompanhamento"))))))</f>
        <v/>
      </c>
    </row>
    <row r="104" ht="31" customHeight="1">
      <c r="A104" s="22">
        <f>IF(C104="","",COUNTIF($C$5:C104,"&lt;&gt;"))</f>
        <v/>
      </c>
      <c r="B104" s="29" t="n"/>
      <c r="C104" s="16" t="n"/>
      <c r="D104" s="17" t="n"/>
      <c r="E104" s="18" t="n"/>
      <c r="F104" s="23">
        <f>IF(OR(C104="",D104="",E104=""),"",IFERROR(D104*E104,""))</f>
        <v/>
      </c>
      <c r="G104" s="18" t="n"/>
      <c r="H104" s="18" t="n"/>
      <c r="I104" s="18" t="n"/>
      <c r="J104" s="23">
        <f>IF(C104="","",IF(COUNT(G104:I104)=0,"",MIN(G104:I104)))</f>
        <v/>
      </c>
      <c r="K104" s="23">
        <f>IF(OR(D104="",J104=""),"",IFERROR(D104*J104,""))</f>
        <v/>
      </c>
      <c r="L104" s="23">
        <f>IF(OR(F104="",K104=""),"",IFERROR(F104-K104,""))</f>
        <v/>
      </c>
      <c r="M104" s="16" t="n"/>
      <c r="N104" s="16" t="n"/>
      <c r="O104" s="16" t="n"/>
      <c r="P104" s="20" t="n"/>
      <c r="Q104" s="29" t="n"/>
      <c r="R104" s="20" t="n"/>
      <c r="S104" s="23">
        <f>IF(C104="","",IF(R104="Cancelada","",IF(K104&lt;&gt;"",K104,F104)))</f>
        <v/>
      </c>
      <c r="T104" s="24">
        <f>IF(C104="","",IF(OR(R104="Comprada",R104="Recebida",R104="Cancelada"),"Encerrado",IF(Q104="","Definir prazo",IF(Q104&lt;TODAY(),"Prazo vencido",IF(Q104&lt;=TODAY()+Premissas!$B$5,"Prazo próximo",IF(J104="","Cotação pendente","Em acompanhamento"))))))</f>
        <v/>
      </c>
    </row>
  </sheetData>
  <autoFilter ref="A4:T104"/>
  <mergeCells count="1">
    <mergeCell ref="A1:T1"/>
  </mergeCells>
  <conditionalFormatting sqref="L5:L104">
    <cfRule type="expression" priority="1" dxfId="0">
      <formula>AND(ISNUMBER($L5),$L5&lt;0)</formula>
    </cfRule>
    <cfRule type="expression" priority="2" dxfId="1">
      <formula>AND(ISNUMBER($L5),$L5&gt;=0)</formula>
    </cfRule>
  </conditionalFormatting>
  <conditionalFormatting sqref="T5:T104">
    <cfRule type="expression" priority="3" dxfId="0">
      <formula>$T5="Prazo vencido"</formula>
    </cfRule>
    <cfRule type="expression" priority="4" dxfId="2">
      <formula>OR($T5="Prazo próximo",$T5="Definir prazo",$T5="Cotação pendente")</formula>
    </cfRule>
    <cfRule type="expression" priority="5" dxfId="1">
      <formula>$T5="Encerrado"</formula>
    </cfRule>
  </conditionalFormatting>
  <dataValidations count="9">
    <dataValidation sqref="D5:D104" showDropDown="0" showInputMessage="0" showErrorMessage="0" allowBlank="0" errorTitle="Quantidade inválida" error="Informe uma quantidade inteira maior que zero." promptTitle="Quantidade" prompt="Use somente números inteiros maiores que zero." type="whole" operator="greaterThan">
      <formula1>0</formula1>
    </dataValidation>
    <dataValidation sqref="E5:E104" showDropDown="0" showInputMessage="0" showErrorMessage="0" allowBlank="0" errorTitle="Valor inválido" error="Informe um valor unitário maior que zero." promptTitle="Estimativa" prompt="Digite o valor unitário estimado." type="decimal" operator="greaterThan">
      <formula1>0</formula1>
    </dataValidation>
    <dataValidation sqref="G5:I104" showDropDown="0" showInputMessage="0" showErrorMessage="0" allowBlank="0" errorTitle="Cotação inválida" error="A cotação unitária deve ser maior que zero." promptTitle="Cotação unitária" prompt="Deixe em branco quando ainda não houver cotação." type="decimal" operator="greaterThan">
      <formula1>0</formula1>
    </dataValidation>
    <dataValidation sqref="B5:B104" showDropDown="0" showInputMessage="0" showErrorMessage="0" allowBlank="0" errorTitle="Data inválida" error="A data da solicitação não pode ser futura." type="date" operator="lessThanOrEqual">
      <formula1>TODAY()</formula1>
    </dataValidation>
    <dataValidation sqref="Q5:Q104" showDropDown="0" showInputMessage="0" showErrorMessage="0" allowBlank="0" errorTitle="Prazo incoerente" error="O prazo necessário deve ser igual ou posterior à data da solicitação." type="custom">
      <formula1>OR(Q5="",B5="",Q5&gt;=B5)</formula1>
    </dataValidation>
    <dataValidation sqref="M5:M104" showDropDown="0" showInputMessage="0" showErrorMessage="0" allowBlank="0" errorTitle="Ministério inválido" error="Selecione uma opção da lista." type="list">
      <formula1>"Administração fictícia,Acolhimento fictício,Ação comunitária fictícia,Celebração fictícia,Infantil fictício,Música fictícia"</formula1>
    </dataValidation>
    <dataValidation sqref="O5:O104" showDropDown="0" showInputMessage="0" showErrorMessage="0" allowBlank="0" errorTitle="Responsável inválido" error="Selecione uma equipe fictícia da lista." type="list">
      <formula1>"Equipe fictícia Aurora,Equipe fictícia Horizonte,Equipe fictícia Ipê,Equipe fictícia Semente"</formula1>
    </dataValidation>
    <dataValidation sqref="P5:P104" showDropDown="0" showInputMessage="0" showErrorMessage="0" allowBlank="0" errorTitle="Prioridade inválida" error="Selecione Alta, Média ou Baixa." type="list">
      <formula1>"Alta,Média,Baixa"</formula1>
    </dataValidation>
    <dataValidation sqref="R5:R104" showDropDown="0" showInputMessage="0" showErrorMessage="0" allowBlank="0" errorTitle="Status inválido" error="Selecione um status da lista." type="list">
      <formula1>"Solicitada,Em cotação,Aprovada,Comprada,Recebida,Cancelada"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G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4" customWidth="1" min="3" max="3"/>
    <col width="16" customWidth="1" min="4" max="4"/>
    <col width="18" customWidth="1" min="5" max="5"/>
    <col width="29" customWidth="1" min="6" max="6"/>
    <col width="28" customWidth="1" min="7" max="7"/>
  </cols>
  <sheetData>
    <row r="1" ht="28" customHeight="1">
      <c r="A1" s="1" t="inlineStr">
        <is>
          <t>Planejamento de compras da igreja — Premissas</t>
        </is>
      </c>
      <c r="B1" s="27" t="n"/>
      <c r="C1" s="27" t="n"/>
      <c r="D1" s="27" t="n"/>
      <c r="E1" s="27" t="n"/>
      <c r="F1" s="27" t="n"/>
      <c r="G1" s="28" t="n"/>
    </row>
    <row r="2" ht="20" customHeight="1">
      <c r="A2" s="13" t="inlineStr">
        <is>
          <t>Orçamento e antecedência são editáveis; as demais colunas documentam as opções estáveis usadas no registro.</t>
        </is>
      </c>
    </row>
    <row r="3" ht="25" customHeight="1">
      <c r="A3" s="2" t="inlineStr">
        <is>
          <t>Premissa</t>
        </is>
      </c>
      <c r="B3" s="2" t="inlineStr">
        <is>
          <t>Valor editável</t>
        </is>
      </c>
      <c r="D3" s="10" t="inlineStr">
        <is>
          <t>Prioridades</t>
        </is>
      </c>
      <c r="E3" s="10" t="inlineStr">
        <is>
          <t>Status</t>
        </is>
      </c>
      <c r="F3" s="10" t="inlineStr">
        <is>
          <t>Ministérios fictícios</t>
        </is>
      </c>
      <c r="G3" s="10" t="inlineStr">
        <is>
          <t>Responsáveis fictícios</t>
        </is>
      </c>
    </row>
    <row r="4" ht="25" customHeight="1">
      <c r="A4" s="24" t="inlineStr">
        <is>
          <t>Orçamento disponível (R$)</t>
        </is>
      </c>
      <c r="B4" s="25" t="n">
        <v>25000</v>
      </c>
      <c r="D4" s="24" t="inlineStr">
        <is>
          <t>Alta</t>
        </is>
      </c>
      <c r="E4" s="24" t="inlineStr">
        <is>
          <t>Solicitada</t>
        </is>
      </c>
      <c r="F4" s="24" t="inlineStr">
        <is>
          <t>Administração fictícia</t>
        </is>
      </c>
      <c r="G4" s="24" t="inlineStr">
        <is>
          <t>Equipe fictícia Aurora</t>
        </is>
      </c>
    </row>
    <row r="5" ht="25" customHeight="1">
      <c r="A5" s="21" t="inlineStr">
        <is>
          <t>Antecedência para alerta de prazo (dias)</t>
        </is>
      </c>
      <c r="B5" s="26" t="n">
        <v>7</v>
      </c>
      <c r="D5" s="21" t="inlineStr">
        <is>
          <t>Média</t>
        </is>
      </c>
      <c r="E5" s="21" t="inlineStr">
        <is>
          <t>Em cotação</t>
        </is>
      </c>
      <c r="F5" s="21" t="inlineStr">
        <is>
          <t>Acolhimento fictício</t>
        </is>
      </c>
      <c r="G5" s="21" t="inlineStr">
        <is>
          <t>Equipe fictícia Horizonte</t>
        </is>
      </c>
    </row>
    <row r="6" ht="25" customHeight="1">
      <c r="D6" s="24" t="inlineStr">
        <is>
          <t>Baixa</t>
        </is>
      </c>
      <c r="E6" s="24" t="inlineStr">
        <is>
          <t>Aprovada</t>
        </is>
      </c>
      <c r="F6" s="24" t="inlineStr">
        <is>
          <t>Ação comunitária fictícia</t>
        </is>
      </c>
      <c r="G6" s="24" t="inlineStr">
        <is>
          <t>Equipe fictícia Ipê</t>
        </is>
      </c>
    </row>
    <row r="7" ht="25" customHeight="1">
      <c r="D7" s="21" t="n"/>
      <c r="E7" s="21" t="inlineStr">
        <is>
          <t>Comprada</t>
        </is>
      </c>
      <c r="F7" s="21" t="inlineStr">
        <is>
          <t>Celebração fictícia</t>
        </is>
      </c>
      <c r="G7" s="21" t="inlineStr">
        <is>
          <t>Equipe fictícia Semente</t>
        </is>
      </c>
    </row>
    <row r="8" ht="25" customHeight="1">
      <c r="D8" s="24" t="n"/>
      <c r="E8" s="24" t="inlineStr">
        <is>
          <t>Recebida</t>
        </is>
      </c>
      <c r="F8" s="24" t="inlineStr">
        <is>
          <t>Infantil fictício</t>
        </is>
      </c>
      <c r="G8" s="24" t="n"/>
    </row>
    <row r="9" ht="25" customHeight="1">
      <c r="D9" s="21" t="n"/>
      <c r="E9" s="21" t="inlineStr">
        <is>
          <t>Cancelada</t>
        </is>
      </c>
      <c r="F9" s="21" t="inlineStr">
        <is>
          <t>Música fictícia</t>
        </is>
      </c>
      <c r="G9" s="21" t="n"/>
    </row>
  </sheetData>
  <autoFilter ref="A3:B5"/>
  <mergeCells count="1">
    <mergeCell ref="A1:G1"/>
  </mergeCells>
  <dataValidations count="2">
    <dataValidation sqref="B4" showDropDown="0" showInputMessage="0" showErrorMessage="0" allowBlank="0" errorTitle="Orçamento inválido" error="Informe um orçamento igual ou maior que zero." type="decimal" operator="greaterThanOrEqual">
      <formula1>0</formula1>
    </dataValidation>
    <dataValidation sqref="B5" showDropDown="0" showInputMessage="0" showErrorMessage="0" allowBlank="0" errorTitle="Antecedência inválida" error="Informe uma quantidade inteira de dias igual ou maior que zero.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fictícia da congregação</dc:creator>
  <dc:title xmlns:dc="http://purl.org/dc/elements/1.1/">Planejamento de compras da igreja</dc:title>
  <dc:subject xmlns:dc="http://purl.org/dc/elements/1.1/">Plano fictício de compras por prioridade, orçamento, cotação e prazo</dc:subject>
  <dc:language xmlns:dc="http://purl.org/dc/elements/1.1/">pt-BR</dc:language>
  <dcterms:created xmlns:dcterms="http://purl.org/dc/terms/" xmlns:xsi="http://www.w3.org/2001/XMLSchema-instance" xsi:type="dcterms:W3CDTF">2026-09-11T05:12:00Z</dcterms:created>
  <dcterms:modified xmlns:dcterms="http://purl.org/dc/terms/" xmlns:xsi="http://www.w3.org/2001/XMLSchema-instance" xsi:type="dcterms:W3CDTF">2026-09-11T05:12:01+00:00Z</dcterms:modified>
</cp:coreProperties>
</file>