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Orçamento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0" hidden="1">'Resumo'!$A$11:$G$23</definedName>
    <definedName name="_xlnm._FilterDatabase" localSheetId="1" hidden="1">'Orçamento'!$A$4:$K$104</definedName>
    <definedName name="_xlnm._FilterDatabase" localSheetId="2" hidden="1">'Premissas'!$E$3:$F$15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R$ #,##0.00;[Red]-R$ #,##0.00"/>
    <numFmt numFmtId="165" formatCode="mmm/yyyy"/>
    <numFmt numFmtId="166" formatCode="0.0%"/>
    <numFmt numFmtId="167" formatCode="dd/mm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526763"/>
      <sz val="9"/>
    </font>
    <font>
      <name val="Aptos"/>
      <b val="1"/>
      <color rgb="00FFFFFF"/>
      <sz val="10"/>
    </font>
    <font>
      <name val="Aptos"/>
      <color rgb="0020322F"/>
      <sz val="10"/>
    </font>
    <font>
      <name val="Aptos"/>
      <b val="1"/>
      <color rgb="0020322F"/>
      <sz val="10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FFFFFF"/>
      </patternFill>
    </fill>
    <fill>
      <patternFill patternType="solid">
        <fgColor rgb="00F3F7F4"/>
      </patternFill>
    </fill>
    <fill>
      <patternFill patternType="solid">
        <fgColor rgb="00FFF1C9"/>
      </patternFill>
    </fill>
    <fill>
      <patternFill patternType="solid">
        <fgColor rgb="00C8873A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3" fillId="6" borderId="1" pivotButton="0" quotePrefix="0" xfId="0"/>
    <xf numFmtId="0" fontId="4" fillId="3" borderId="1" applyAlignment="1" pivotButton="0" quotePrefix="0" xfId="0">
      <alignment horizontal="left" vertical="center"/>
    </xf>
    <xf numFmtId="166" fontId="4" fillId="3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7" fontId="4" fillId="3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center" vertical="center"/>
    </xf>
    <xf numFmtId="167" fontId="4" fillId="3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b val="1"/>
        <color rgb="00FFFFFF"/>
        <sz val="10"/>
      </font>
      <fill>
        <patternFill patternType="solid">
          <fgColor rgb="002F7A68"/>
        </patternFill>
      </fill>
    </dxf>
    <dxf>
      <font>
        <name val="Aptos"/>
        <b val="1"/>
        <color rgb="0020322F"/>
        <sz val="10"/>
      </font>
      <fill>
        <patternFill patternType="solid">
          <fgColor rgb="00FFF1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Saldos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'Resumo'!F11</f>
            </strRef>
          </tx>
          <spPr>
            <a:solidFill xmlns:a="http://schemas.openxmlformats.org/drawingml/2006/main">
              <a:srgbClr val="173B3A"/>
            </a:solidFill>
            <a:ln xmlns:a="http://schemas.openxmlformats.org/drawingml/2006/main">
              <a:solidFill>
                <a:srgbClr val="173B3A"/>
              </a:solidFill>
              <a:prstDash val="solid"/>
            </a:ln>
          </spPr>
          <cat>
            <numRef>
              <f>'Resumo'!$A$12:$A$23</f>
            </numRef>
          </cat>
          <val>
            <numRef>
              <f>'Resumo'!$F$12:$F$23</f>
            </numRef>
          </val>
        </ser>
        <ser>
          <idx val="1"/>
          <order val="1"/>
          <tx>
            <strRef>
              <f>'Resumo'!G11</f>
            </strRef>
          </tx>
          <spPr>
            <a:solidFill xmlns:a="http://schemas.openxmlformats.org/drawingml/2006/main">
              <a:srgbClr val="C8873A"/>
            </a:solidFill>
            <a:ln xmlns:a="http://schemas.openxmlformats.org/drawingml/2006/main">
              <a:solidFill>
                <a:srgbClr val="C8873A"/>
              </a:solidFill>
              <a:prstDash val="solid"/>
            </a:ln>
          </spPr>
          <cat>
            <numRef>
              <f>'Resumo'!$A$12:$A$23</f>
            </numRef>
          </cat>
          <val>
            <numRef>
              <f>'Resumo'!$G$12:$G$23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R$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50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B3A"/>
    <outlinePr summaryBelow="1" summaryRight="1"/>
    <pageSetUpPr fitToPage="1"/>
  </sheetPr>
  <dimension ref="A1:L39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9" customWidth="1" min="3" max="3"/>
    <col width="18" customWidth="1" min="4" max="4"/>
    <col width="20" customWidth="1" min="5" max="5"/>
    <col width="18" customWidth="1" min="6" max="6"/>
    <col width="35" customWidth="1" min="7" max="7"/>
    <col width="16" customWidth="1" min="8" max="8"/>
    <col width="17" customWidth="1" min="9" max="9"/>
    <col width="17" customWidth="1" min="10" max="10"/>
    <col width="17" customWidth="1" min="11" max="11"/>
    <col width="13" customWidth="1" min="12" max="12"/>
  </cols>
  <sheetData>
    <row r="1" ht="28" customHeight="1">
      <c r="A1" s="1" t="inlineStr">
        <is>
          <t>Resumo do orçamento anual — Congregação Fictícia Horizonte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n"/>
    </row>
    <row r="2" ht="25" customHeight="1">
      <c r="A2" s="4" t="inlineStr">
        <is>
          <t>Indicadores calculados a partir dos lançamentos do ano definido em Premissas.</t>
        </is>
      </c>
    </row>
    <row r="3">
      <c r="A3" s="5" t="inlineStr">
        <is>
          <t>Indicador</t>
        </is>
      </c>
      <c r="B3" s="5" t="inlineStr">
        <is>
          <t>Valor</t>
        </is>
      </c>
      <c r="C3" s="5" t="inlineStr">
        <is>
          <t>Indicador</t>
        </is>
      </c>
      <c r="D3" s="5" t="inlineStr">
        <is>
          <t>Valor</t>
        </is>
      </c>
      <c r="E3" s="5" t="inlineStr">
        <is>
          <t>Indicador</t>
        </is>
      </c>
      <c r="F3" s="5" t="inlineStr">
        <is>
          <t>Valor</t>
        </is>
      </c>
      <c r="G3" s="5" t="inlineStr">
        <is>
          <t>Indicador</t>
        </is>
      </c>
      <c r="H3" s="5" t="inlineStr">
        <is>
          <t>Valor</t>
        </is>
      </c>
    </row>
    <row r="4">
      <c r="A4" s="6" t="inlineStr">
        <is>
          <t>Receitas previstas</t>
        </is>
      </c>
      <c r="B4" s="30">
        <f>IF(COUNTIFS('Orçamento'!$A$5:$A$104,"&gt;="&amp;Premissas!$B$6,'Orçamento'!$A$5:$A$104,"&lt;="&amp;Premissas!$B$7,'Orçamento'!$C$5:$C$104,"Receita",'Orçamento'!$G$5:$G$104,"&lt;&gt;")=0,"",SUMIFS('Orçamento'!$G$5:$G$104,'Orçamento'!$A$5:$A$104,"&gt;="&amp;Premissas!$B$6,'Orçamento'!$A$5:$A$104,"&lt;="&amp;Premissas!$B$7,'Orçamento'!$C$5:$C$104,"Receita"))</f>
        <v/>
      </c>
      <c r="C4" s="6" t="inlineStr">
        <is>
          <t>Despesas previstas</t>
        </is>
      </c>
      <c r="D4" s="30">
        <f>IF(COUNTIFS('Orçamento'!$A$5:$A$104,"&gt;="&amp;Premissas!$B$6,'Orçamento'!$A$5:$A$104,"&lt;="&amp;Premissas!$B$7,'Orçamento'!$C$5:$C$104,"Despesa",'Orçamento'!$G$5:$G$104,"&lt;&gt;")=0,"",SUMIFS('Orçamento'!$G$5:$G$104,'Orçamento'!$A$5:$A$104,"&gt;="&amp;Premissas!$B$6,'Orçamento'!$A$5:$A$104,"&lt;="&amp;Premissas!$B$7,'Orçamento'!$C$5:$C$104,"Despesa"))</f>
        <v/>
      </c>
      <c r="E4" s="6" t="inlineStr">
        <is>
          <t>Saldo previsto</t>
        </is>
      </c>
      <c r="F4" s="30">
        <f>IF(COUNTIFS('Orçamento'!$A$5:$A$104,"&gt;="&amp;Premissas!$B$6,'Orçamento'!$A$5:$A$104,"&lt;="&amp;Premissas!$B$7,'Orçamento'!$G$5:$G$104,"&lt;&gt;")=0,"",SUMIFS('Orçamento'!$G$5:$G$104,'Orçamento'!$A$5:$A$104,"&gt;="&amp;Premissas!$B$6,'Orçamento'!$A$5:$A$104,"&lt;="&amp;Premissas!$B$7,'Orçamento'!$C$5:$C$104,"Receita")-SUMIFS('Orçamento'!$G$5:$G$104,'Orçamento'!$A$5:$A$104,"&gt;="&amp;Premissas!$B$6,'Orçamento'!$A$5:$A$104,"&lt;="&amp;Premissas!$B$7,'Orçamento'!$C$5:$C$104,"Despesa"))</f>
        <v/>
      </c>
      <c r="G4" s="6" t="inlineStr">
        <is>
          <t>Alertas para conferir</t>
        </is>
      </c>
      <c r="H4" s="8">
        <f>COUNTIFS('Orçamento'!$A$5:$A$104,"&gt;="&amp;Premissas!$B$6,'Orçamento'!$A$5:$A$104,"&lt;="&amp;Premissas!$B$7,'Orçamento'!$K$5:$K$104,"Conferir*")</f>
        <v/>
      </c>
    </row>
    <row r="5">
      <c r="A5" s="9" t="inlineStr">
        <is>
          <t>Receitas realizadas</t>
        </is>
      </c>
      <c r="B5" s="31">
        <f>IF(COUNTIFS('Orçamento'!$A$5:$A$104,"&gt;="&amp;Premissas!$B$6,'Orçamento'!$A$5:$A$104,"&lt;="&amp;Premissas!$B$7,'Orçamento'!$C$5:$C$104,"Receita",'Orçamento'!$H$5:$H$104,"&lt;&gt;")=0,"",SUMIFS('Orçamento'!$H$5:$H$104,'Orçamento'!$A$5:$A$104,"&gt;="&amp;Premissas!$B$6,'Orçamento'!$A$5:$A$104,"&lt;="&amp;Premissas!$B$7,'Orçamento'!$C$5:$C$104,"Receita"))</f>
        <v/>
      </c>
      <c r="C5" s="9" t="inlineStr">
        <is>
          <t>Despesas realizadas</t>
        </is>
      </c>
      <c r="D5" s="31">
        <f>IF(COUNTIFS('Orçamento'!$A$5:$A$104,"&gt;="&amp;Premissas!$B$6,'Orçamento'!$A$5:$A$104,"&lt;="&amp;Premissas!$B$7,'Orçamento'!$C$5:$C$104,"Despesa",'Orçamento'!$H$5:$H$104,"&lt;&gt;")=0,"",SUMIFS('Orçamento'!$H$5:$H$104,'Orçamento'!$A$5:$A$104,"&gt;="&amp;Premissas!$B$6,'Orçamento'!$A$5:$A$104,"&lt;="&amp;Premissas!$B$7,'Orçamento'!$C$5:$C$104,"Despesa"))</f>
        <v/>
      </c>
      <c r="E5" s="9" t="inlineStr">
        <is>
          <t>Saldo realizado</t>
        </is>
      </c>
      <c r="F5" s="31">
        <f>IF(COUNTIFS('Orçamento'!$A$5:$A$104,"&gt;="&amp;Premissas!$B$6,'Orçamento'!$A$5:$A$104,"&lt;="&amp;Premissas!$B$7,'Orçamento'!$H$5:$H$104,"&lt;&gt;")=0,"",SUMIFS('Orçamento'!$H$5:$H$104,'Orçamento'!$A$5:$A$104,"&gt;="&amp;Premissas!$B$6,'Orçamento'!$A$5:$A$104,"&lt;="&amp;Premissas!$B$7,'Orçamento'!$C$5:$C$104,"Receita")-SUMIFS('Orçamento'!$H$5:$H$104,'Orçamento'!$A$5:$A$104,"&gt;="&amp;Premissas!$B$6,'Orçamento'!$A$5:$A$104,"&lt;="&amp;Premissas!$B$7,'Orçamento'!$C$5:$C$104,"Despesa"))</f>
        <v/>
      </c>
      <c r="G5" s="9" t="inlineStr">
        <is>
          <t>Registros no ano</t>
        </is>
      </c>
      <c r="H5" s="11">
        <f>COUNTIFS('Orçamento'!$A$5:$A$104,"&gt;="&amp;Premissas!$B$6,'Orçamento'!$A$5:$A$104,"&lt;="&amp;Premissas!$B$7)</f>
        <v/>
      </c>
    </row>
    <row r="6"/>
    <row r="7"/>
    <row r="8"/>
    <row r="9"/>
    <row r="10">
      <c r="A10" s="12" t="inlineStr">
        <is>
          <t>Análise mensal</t>
        </is>
      </c>
      <c r="B10" s="12" t="n"/>
      <c r="C10" s="12" t="n"/>
      <c r="D10" s="12" t="n"/>
      <c r="E10" s="12" t="n"/>
      <c r="F10" s="12" t="n"/>
      <c r="G10" s="12" t="n"/>
    </row>
    <row r="11">
      <c r="A11" s="13" t="inlineStr">
        <is>
          <t>Mês</t>
        </is>
      </c>
      <c r="B11" s="13" t="inlineStr">
        <is>
          <t>Receitas previstas</t>
        </is>
      </c>
      <c r="C11" s="13" t="inlineStr">
        <is>
          <t>Receitas realizadas</t>
        </is>
      </c>
      <c r="D11" s="13" t="inlineStr">
        <is>
          <t>Despesas previstas</t>
        </is>
      </c>
      <c r="E11" s="13" t="inlineStr">
        <is>
          <t>Despesas realizadas</t>
        </is>
      </c>
      <c r="F11" s="13" t="inlineStr">
        <is>
          <t>Saldo previsto</t>
        </is>
      </c>
      <c r="G11" s="13" t="inlineStr">
        <is>
          <t>Saldo realizado</t>
        </is>
      </c>
    </row>
    <row r="12">
      <c r="A12" s="32">
        <f>DATE(Premissas!$B$4,1,1)</f>
        <v/>
      </c>
      <c r="B12" s="30">
        <f>IF(COUNTIFS('Orçamento'!$A$5:$A$104,"&gt;="&amp;$A12,'Orçamento'!$A$5:$A$104,"&lt;"&amp;DATE(YEAR($A12),MONTH($A12)+1,1),'Orçamento'!$C$5:$C$104,"Receita",'Orçamento'!$G$5:$G$104,"&lt;&gt;")=0,"",SUMIFS('Orçamento'!$G$5:$G$104,'Orçamento'!$A$5:$A$104,"&gt;="&amp;$A12,'Orçamento'!$A$5:$A$104,"&lt;"&amp;DATE(YEAR($A12),MONTH($A12)+1,1),'Orçamento'!$C$5:$C$104,"Receita"))</f>
        <v/>
      </c>
      <c r="C12" s="30">
        <f>IF(COUNTIFS('Orçamento'!$A$5:$A$104,"&gt;="&amp;$A12,'Orçamento'!$A$5:$A$104,"&lt;"&amp;DATE(YEAR($A12),MONTH($A12)+1,1),'Orçamento'!$C$5:$C$104,"Receita",'Orçamento'!$H$5:$H$104,"&lt;&gt;")=0,"",SUMIFS('Orçamento'!$H$5:$H$104,'Orçamento'!$A$5:$A$104,"&gt;="&amp;$A12,'Orçamento'!$A$5:$A$104,"&lt;"&amp;DATE(YEAR($A12),MONTH($A12)+1,1),'Orçamento'!$C$5:$C$104,"Receita"))</f>
        <v/>
      </c>
      <c r="D12" s="30">
        <f>IF(COUNTIFS('Orçamento'!$A$5:$A$104,"&gt;="&amp;$A12,'Orçamento'!$A$5:$A$104,"&lt;"&amp;DATE(YEAR($A12),MONTH($A12)+1,1),'Orçamento'!$C$5:$C$104,"Despesa",'Orçamento'!$G$5:$G$104,"&lt;&gt;")=0,"",SUMIFS('Orçamento'!$G$5:$G$104,'Orçamento'!$A$5:$A$104,"&gt;="&amp;$A12,'Orçamento'!$A$5:$A$104,"&lt;"&amp;DATE(YEAR($A12),MONTH($A12)+1,1),'Orçamento'!$C$5:$C$104,"Despesa"))</f>
        <v/>
      </c>
      <c r="E12" s="30">
        <f>IF(COUNTIFS('Orçamento'!$A$5:$A$104,"&gt;="&amp;$A12,'Orçamento'!$A$5:$A$104,"&lt;"&amp;DATE(YEAR($A12),MONTH($A12)+1,1),'Orçamento'!$C$5:$C$104,"Despesa",'Orçamento'!$H$5:$H$104,"&lt;&gt;")=0,"",SUMIFS('Orçamento'!$H$5:$H$104,'Orçamento'!$A$5:$A$104,"&gt;="&amp;$A12,'Orçamento'!$A$5:$A$104,"&lt;"&amp;DATE(YEAR($A12),MONTH($A12)+1,1),'Orçamento'!$C$5:$C$104,"Despesa"))</f>
        <v/>
      </c>
      <c r="F12" s="30">
        <f>IF(COUNTIFS('Orçamento'!$A$5:$A$104,"&gt;="&amp;$A12,'Orçamento'!$A$5:$A$104,"&lt;"&amp;DATE(YEAR($A12),MONTH($A12)+1,1),'Orçamento'!$G$5:$G$104,"&lt;&gt;")=0,"",SUMIFS('Orçamento'!$G$5:$G$104,'Orçamento'!$A$5:$A$104,"&gt;="&amp;$A12,'Orçamento'!$A$5:$A$104,"&lt;"&amp;DATE(YEAR($A12),MONTH($A12)+1,1),'Orçamento'!$C$5:$C$104,"Receita")-SUMIFS('Orçamento'!$G$5:$G$104,'Orçamento'!$A$5:$A$104,"&gt;="&amp;$A12,'Orçamento'!$A$5:$A$104,"&lt;"&amp;DATE(YEAR($A12),MONTH($A12)+1,1),'Orçamento'!$C$5:$C$104,"Despesa"))</f>
        <v/>
      </c>
      <c r="G12" s="30">
        <f>IF(COUNTIFS('Orçamento'!$A$5:$A$104,"&gt;="&amp;$A12,'Orçamento'!$A$5:$A$104,"&lt;"&amp;DATE(YEAR($A12),MONTH($A12)+1,1),'Orçamento'!$H$5:$H$104,"&lt;&gt;")=0,"",SUMIFS('Orçamento'!$H$5:$H$104,'Orçamento'!$A$5:$A$104,"&gt;="&amp;$A12,'Orçamento'!$A$5:$A$104,"&lt;"&amp;DATE(YEAR($A12),MONTH($A12)+1,1),'Orçamento'!$C$5:$C$104,"Receita")-SUMIFS('Orçamento'!$H$5:$H$104,'Orçamento'!$A$5:$A$104,"&gt;="&amp;$A12,'Orçamento'!$A$5:$A$104,"&lt;"&amp;DATE(YEAR($A12),MONTH($A12)+1,1),'Orçamento'!$C$5:$C$104,"Despesa"))</f>
        <v/>
      </c>
    </row>
    <row r="13">
      <c r="A13" s="33">
        <f>DATE(Premissas!$B$4,2,1)</f>
        <v/>
      </c>
      <c r="B13" s="31">
        <f>IF(COUNTIFS('Orçamento'!$A$5:$A$104,"&gt;="&amp;$A13,'Orçamento'!$A$5:$A$104,"&lt;"&amp;DATE(YEAR($A13),MONTH($A13)+1,1),'Orçamento'!$C$5:$C$104,"Receita",'Orçamento'!$G$5:$G$104,"&lt;&gt;")=0,"",SUMIFS('Orçamento'!$G$5:$G$104,'Orçamento'!$A$5:$A$104,"&gt;="&amp;$A13,'Orçamento'!$A$5:$A$104,"&lt;"&amp;DATE(YEAR($A13),MONTH($A13)+1,1),'Orçamento'!$C$5:$C$104,"Receita"))</f>
        <v/>
      </c>
      <c r="C13" s="31">
        <f>IF(COUNTIFS('Orçamento'!$A$5:$A$104,"&gt;="&amp;$A13,'Orçamento'!$A$5:$A$104,"&lt;"&amp;DATE(YEAR($A13),MONTH($A13)+1,1),'Orçamento'!$C$5:$C$104,"Receita",'Orçamento'!$H$5:$H$104,"&lt;&gt;")=0,"",SUMIFS('Orçamento'!$H$5:$H$104,'Orçamento'!$A$5:$A$104,"&gt;="&amp;$A13,'Orçamento'!$A$5:$A$104,"&lt;"&amp;DATE(YEAR($A13),MONTH($A13)+1,1),'Orçamento'!$C$5:$C$104,"Receita"))</f>
        <v/>
      </c>
      <c r="D13" s="31">
        <f>IF(COUNTIFS('Orçamento'!$A$5:$A$104,"&gt;="&amp;$A13,'Orçamento'!$A$5:$A$104,"&lt;"&amp;DATE(YEAR($A13),MONTH($A13)+1,1),'Orçamento'!$C$5:$C$104,"Despesa",'Orçamento'!$G$5:$G$104,"&lt;&gt;")=0,"",SUMIFS('Orçamento'!$G$5:$G$104,'Orçamento'!$A$5:$A$104,"&gt;="&amp;$A13,'Orçamento'!$A$5:$A$104,"&lt;"&amp;DATE(YEAR($A13),MONTH($A13)+1,1),'Orçamento'!$C$5:$C$104,"Despesa"))</f>
        <v/>
      </c>
      <c r="E13" s="31">
        <f>IF(COUNTIFS('Orçamento'!$A$5:$A$104,"&gt;="&amp;$A13,'Orçamento'!$A$5:$A$104,"&lt;"&amp;DATE(YEAR($A13),MONTH($A13)+1,1),'Orçamento'!$C$5:$C$104,"Despesa",'Orçamento'!$H$5:$H$104,"&lt;&gt;")=0,"",SUMIFS('Orçamento'!$H$5:$H$104,'Orçamento'!$A$5:$A$104,"&gt;="&amp;$A13,'Orçamento'!$A$5:$A$104,"&lt;"&amp;DATE(YEAR($A13),MONTH($A13)+1,1),'Orçamento'!$C$5:$C$104,"Despesa"))</f>
        <v/>
      </c>
      <c r="F13" s="31">
        <f>IF(COUNTIFS('Orçamento'!$A$5:$A$104,"&gt;="&amp;$A13,'Orçamento'!$A$5:$A$104,"&lt;"&amp;DATE(YEAR($A13),MONTH($A13)+1,1),'Orçamento'!$G$5:$G$104,"&lt;&gt;")=0,"",SUMIFS('Orçamento'!$G$5:$G$104,'Orçamento'!$A$5:$A$104,"&gt;="&amp;$A13,'Orçamento'!$A$5:$A$104,"&lt;"&amp;DATE(YEAR($A13),MONTH($A13)+1,1),'Orçamento'!$C$5:$C$104,"Receita")-SUMIFS('Orçamento'!$G$5:$G$104,'Orçamento'!$A$5:$A$104,"&gt;="&amp;$A13,'Orçamento'!$A$5:$A$104,"&lt;"&amp;DATE(YEAR($A13),MONTH($A13)+1,1),'Orçamento'!$C$5:$C$104,"Despesa"))</f>
        <v/>
      </c>
      <c r="G13" s="31">
        <f>IF(COUNTIFS('Orçamento'!$A$5:$A$104,"&gt;="&amp;$A13,'Orçamento'!$A$5:$A$104,"&lt;"&amp;DATE(YEAR($A13),MONTH($A13)+1,1),'Orçamento'!$H$5:$H$104,"&lt;&gt;")=0,"",SUMIFS('Orçamento'!$H$5:$H$104,'Orçamento'!$A$5:$A$104,"&gt;="&amp;$A13,'Orçamento'!$A$5:$A$104,"&lt;"&amp;DATE(YEAR($A13),MONTH($A13)+1,1),'Orçamento'!$C$5:$C$104,"Receita")-SUMIFS('Orçamento'!$H$5:$H$104,'Orçamento'!$A$5:$A$104,"&gt;="&amp;$A13,'Orçamento'!$A$5:$A$104,"&lt;"&amp;DATE(YEAR($A13),MONTH($A13)+1,1),'Orçamento'!$C$5:$C$104,"Despesa"))</f>
        <v/>
      </c>
    </row>
    <row r="14">
      <c r="A14" s="32">
        <f>DATE(Premissas!$B$4,3,1)</f>
        <v/>
      </c>
      <c r="B14" s="30">
        <f>IF(COUNTIFS('Orçamento'!$A$5:$A$104,"&gt;="&amp;$A14,'Orçamento'!$A$5:$A$104,"&lt;"&amp;DATE(YEAR($A14),MONTH($A14)+1,1),'Orçamento'!$C$5:$C$104,"Receita",'Orçamento'!$G$5:$G$104,"&lt;&gt;")=0,"",SUMIFS('Orçamento'!$G$5:$G$104,'Orçamento'!$A$5:$A$104,"&gt;="&amp;$A14,'Orçamento'!$A$5:$A$104,"&lt;"&amp;DATE(YEAR($A14),MONTH($A14)+1,1),'Orçamento'!$C$5:$C$104,"Receita"))</f>
        <v/>
      </c>
      <c r="C14" s="30">
        <f>IF(COUNTIFS('Orçamento'!$A$5:$A$104,"&gt;="&amp;$A14,'Orçamento'!$A$5:$A$104,"&lt;"&amp;DATE(YEAR($A14),MONTH($A14)+1,1),'Orçamento'!$C$5:$C$104,"Receita",'Orçamento'!$H$5:$H$104,"&lt;&gt;")=0,"",SUMIFS('Orçamento'!$H$5:$H$104,'Orçamento'!$A$5:$A$104,"&gt;="&amp;$A14,'Orçamento'!$A$5:$A$104,"&lt;"&amp;DATE(YEAR($A14),MONTH($A14)+1,1),'Orçamento'!$C$5:$C$104,"Receita"))</f>
        <v/>
      </c>
      <c r="D14" s="30">
        <f>IF(COUNTIFS('Orçamento'!$A$5:$A$104,"&gt;="&amp;$A14,'Orçamento'!$A$5:$A$104,"&lt;"&amp;DATE(YEAR($A14),MONTH($A14)+1,1),'Orçamento'!$C$5:$C$104,"Despesa",'Orçamento'!$G$5:$G$104,"&lt;&gt;")=0,"",SUMIFS('Orçamento'!$G$5:$G$104,'Orçamento'!$A$5:$A$104,"&gt;="&amp;$A14,'Orçamento'!$A$5:$A$104,"&lt;"&amp;DATE(YEAR($A14),MONTH($A14)+1,1),'Orçamento'!$C$5:$C$104,"Despesa"))</f>
        <v/>
      </c>
      <c r="E14" s="30">
        <f>IF(COUNTIFS('Orçamento'!$A$5:$A$104,"&gt;="&amp;$A14,'Orçamento'!$A$5:$A$104,"&lt;"&amp;DATE(YEAR($A14),MONTH($A14)+1,1),'Orçamento'!$C$5:$C$104,"Despesa",'Orçamento'!$H$5:$H$104,"&lt;&gt;")=0,"",SUMIFS('Orçamento'!$H$5:$H$104,'Orçamento'!$A$5:$A$104,"&gt;="&amp;$A14,'Orçamento'!$A$5:$A$104,"&lt;"&amp;DATE(YEAR($A14),MONTH($A14)+1,1),'Orçamento'!$C$5:$C$104,"Despesa"))</f>
        <v/>
      </c>
      <c r="F14" s="30">
        <f>IF(COUNTIFS('Orçamento'!$A$5:$A$104,"&gt;="&amp;$A14,'Orçamento'!$A$5:$A$104,"&lt;"&amp;DATE(YEAR($A14),MONTH($A14)+1,1),'Orçamento'!$G$5:$G$104,"&lt;&gt;")=0,"",SUMIFS('Orçamento'!$G$5:$G$104,'Orçamento'!$A$5:$A$104,"&gt;="&amp;$A14,'Orçamento'!$A$5:$A$104,"&lt;"&amp;DATE(YEAR($A14),MONTH($A14)+1,1),'Orçamento'!$C$5:$C$104,"Receita")-SUMIFS('Orçamento'!$G$5:$G$104,'Orçamento'!$A$5:$A$104,"&gt;="&amp;$A14,'Orçamento'!$A$5:$A$104,"&lt;"&amp;DATE(YEAR($A14),MONTH($A14)+1,1),'Orçamento'!$C$5:$C$104,"Despesa"))</f>
        <v/>
      </c>
      <c r="G14" s="30">
        <f>IF(COUNTIFS('Orçamento'!$A$5:$A$104,"&gt;="&amp;$A14,'Orçamento'!$A$5:$A$104,"&lt;"&amp;DATE(YEAR($A14),MONTH($A14)+1,1),'Orçamento'!$H$5:$H$104,"&lt;&gt;")=0,"",SUMIFS('Orçamento'!$H$5:$H$104,'Orçamento'!$A$5:$A$104,"&gt;="&amp;$A14,'Orçamento'!$A$5:$A$104,"&lt;"&amp;DATE(YEAR($A14),MONTH($A14)+1,1),'Orçamento'!$C$5:$C$104,"Receita")-SUMIFS('Orçamento'!$H$5:$H$104,'Orçamento'!$A$5:$A$104,"&gt;="&amp;$A14,'Orçamento'!$A$5:$A$104,"&lt;"&amp;DATE(YEAR($A14),MONTH($A14)+1,1),'Orçamento'!$C$5:$C$104,"Despesa"))</f>
        <v/>
      </c>
    </row>
    <row r="15">
      <c r="A15" s="33">
        <f>DATE(Premissas!$B$4,4,1)</f>
        <v/>
      </c>
      <c r="B15" s="31">
        <f>IF(COUNTIFS('Orçamento'!$A$5:$A$104,"&gt;="&amp;$A15,'Orçamento'!$A$5:$A$104,"&lt;"&amp;DATE(YEAR($A15),MONTH($A15)+1,1),'Orçamento'!$C$5:$C$104,"Receita",'Orçamento'!$G$5:$G$104,"&lt;&gt;")=0,"",SUMIFS('Orçamento'!$G$5:$G$104,'Orçamento'!$A$5:$A$104,"&gt;="&amp;$A15,'Orçamento'!$A$5:$A$104,"&lt;"&amp;DATE(YEAR($A15),MONTH($A15)+1,1),'Orçamento'!$C$5:$C$104,"Receita"))</f>
        <v/>
      </c>
      <c r="C15" s="31">
        <f>IF(COUNTIFS('Orçamento'!$A$5:$A$104,"&gt;="&amp;$A15,'Orçamento'!$A$5:$A$104,"&lt;"&amp;DATE(YEAR($A15),MONTH($A15)+1,1),'Orçamento'!$C$5:$C$104,"Receita",'Orçamento'!$H$5:$H$104,"&lt;&gt;")=0,"",SUMIFS('Orçamento'!$H$5:$H$104,'Orçamento'!$A$5:$A$104,"&gt;="&amp;$A15,'Orçamento'!$A$5:$A$104,"&lt;"&amp;DATE(YEAR($A15),MONTH($A15)+1,1),'Orçamento'!$C$5:$C$104,"Receita"))</f>
        <v/>
      </c>
      <c r="D15" s="31">
        <f>IF(COUNTIFS('Orçamento'!$A$5:$A$104,"&gt;="&amp;$A15,'Orçamento'!$A$5:$A$104,"&lt;"&amp;DATE(YEAR($A15),MONTH($A15)+1,1),'Orçamento'!$C$5:$C$104,"Despesa",'Orçamento'!$G$5:$G$104,"&lt;&gt;")=0,"",SUMIFS('Orçamento'!$G$5:$G$104,'Orçamento'!$A$5:$A$104,"&gt;="&amp;$A15,'Orçamento'!$A$5:$A$104,"&lt;"&amp;DATE(YEAR($A15),MONTH($A15)+1,1),'Orçamento'!$C$5:$C$104,"Despesa"))</f>
        <v/>
      </c>
      <c r="E15" s="31">
        <f>IF(COUNTIFS('Orçamento'!$A$5:$A$104,"&gt;="&amp;$A15,'Orçamento'!$A$5:$A$104,"&lt;"&amp;DATE(YEAR($A15),MONTH($A15)+1,1),'Orçamento'!$C$5:$C$104,"Despesa",'Orçamento'!$H$5:$H$104,"&lt;&gt;")=0,"",SUMIFS('Orçamento'!$H$5:$H$104,'Orçamento'!$A$5:$A$104,"&gt;="&amp;$A15,'Orçamento'!$A$5:$A$104,"&lt;"&amp;DATE(YEAR($A15),MONTH($A15)+1,1),'Orçamento'!$C$5:$C$104,"Despesa"))</f>
        <v/>
      </c>
      <c r="F15" s="31">
        <f>IF(COUNTIFS('Orçamento'!$A$5:$A$104,"&gt;="&amp;$A15,'Orçamento'!$A$5:$A$104,"&lt;"&amp;DATE(YEAR($A15),MONTH($A15)+1,1),'Orçamento'!$G$5:$G$104,"&lt;&gt;")=0,"",SUMIFS('Orçamento'!$G$5:$G$104,'Orçamento'!$A$5:$A$104,"&gt;="&amp;$A15,'Orçamento'!$A$5:$A$104,"&lt;"&amp;DATE(YEAR($A15),MONTH($A15)+1,1),'Orçamento'!$C$5:$C$104,"Receita")-SUMIFS('Orçamento'!$G$5:$G$104,'Orçamento'!$A$5:$A$104,"&gt;="&amp;$A15,'Orçamento'!$A$5:$A$104,"&lt;"&amp;DATE(YEAR($A15),MONTH($A15)+1,1),'Orçamento'!$C$5:$C$104,"Despesa"))</f>
        <v/>
      </c>
      <c r="G15" s="31">
        <f>IF(COUNTIFS('Orçamento'!$A$5:$A$104,"&gt;="&amp;$A15,'Orçamento'!$A$5:$A$104,"&lt;"&amp;DATE(YEAR($A15),MONTH($A15)+1,1),'Orçamento'!$H$5:$H$104,"&lt;&gt;")=0,"",SUMIFS('Orçamento'!$H$5:$H$104,'Orçamento'!$A$5:$A$104,"&gt;="&amp;$A15,'Orçamento'!$A$5:$A$104,"&lt;"&amp;DATE(YEAR($A15),MONTH($A15)+1,1),'Orçamento'!$C$5:$C$104,"Receita")-SUMIFS('Orçamento'!$H$5:$H$104,'Orçamento'!$A$5:$A$104,"&gt;="&amp;$A15,'Orçamento'!$A$5:$A$104,"&lt;"&amp;DATE(YEAR($A15),MONTH($A15)+1,1),'Orçamento'!$C$5:$C$104,"Despesa"))</f>
        <v/>
      </c>
    </row>
    <row r="16">
      <c r="A16" s="32">
        <f>DATE(Premissas!$B$4,5,1)</f>
        <v/>
      </c>
      <c r="B16" s="30">
        <f>IF(COUNTIFS('Orçamento'!$A$5:$A$104,"&gt;="&amp;$A16,'Orçamento'!$A$5:$A$104,"&lt;"&amp;DATE(YEAR($A16),MONTH($A16)+1,1),'Orçamento'!$C$5:$C$104,"Receita",'Orçamento'!$G$5:$G$104,"&lt;&gt;")=0,"",SUMIFS('Orçamento'!$G$5:$G$104,'Orçamento'!$A$5:$A$104,"&gt;="&amp;$A16,'Orçamento'!$A$5:$A$104,"&lt;"&amp;DATE(YEAR($A16),MONTH($A16)+1,1),'Orçamento'!$C$5:$C$104,"Receita"))</f>
        <v/>
      </c>
      <c r="C16" s="30">
        <f>IF(COUNTIFS('Orçamento'!$A$5:$A$104,"&gt;="&amp;$A16,'Orçamento'!$A$5:$A$104,"&lt;"&amp;DATE(YEAR($A16),MONTH($A16)+1,1),'Orçamento'!$C$5:$C$104,"Receita",'Orçamento'!$H$5:$H$104,"&lt;&gt;")=0,"",SUMIFS('Orçamento'!$H$5:$H$104,'Orçamento'!$A$5:$A$104,"&gt;="&amp;$A16,'Orçamento'!$A$5:$A$104,"&lt;"&amp;DATE(YEAR($A16),MONTH($A16)+1,1),'Orçamento'!$C$5:$C$104,"Receita"))</f>
        <v/>
      </c>
      <c r="D16" s="30">
        <f>IF(COUNTIFS('Orçamento'!$A$5:$A$104,"&gt;="&amp;$A16,'Orçamento'!$A$5:$A$104,"&lt;"&amp;DATE(YEAR($A16),MONTH($A16)+1,1),'Orçamento'!$C$5:$C$104,"Despesa",'Orçamento'!$G$5:$G$104,"&lt;&gt;")=0,"",SUMIFS('Orçamento'!$G$5:$G$104,'Orçamento'!$A$5:$A$104,"&gt;="&amp;$A16,'Orçamento'!$A$5:$A$104,"&lt;"&amp;DATE(YEAR($A16),MONTH($A16)+1,1),'Orçamento'!$C$5:$C$104,"Despesa"))</f>
        <v/>
      </c>
      <c r="E16" s="30">
        <f>IF(COUNTIFS('Orçamento'!$A$5:$A$104,"&gt;="&amp;$A16,'Orçamento'!$A$5:$A$104,"&lt;"&amp;DATE(YEAR($A16),MONTH($A16)+1,1),'Orçamento'!$C$5:$C$104,"Despesa",'Orçamento'!$H$5:$H$104,"&lt;&gt;")=0,"",SUMIFS('Orçamento'!$H$5:$H$104,'Orçamento'!$A$5:$A$104,"&gt;="&amp;$A16,'Orçamento'!$A$5:$A$104,"&lt;"&amp;DATE(YEAR($A16),MONTH($A16)+1,1),'Orçamento'!$C$5:$C$104,"Despesa"))</f>
        <v/>
      </c>
      <c r="F16" s="30">
        <f>IF(COUNTIFS('Orçamento'!$A$5:$A$104,"&gt;="&amp;$A16,'Orçamento'!$A$5:$A$104,"&lt;"&amp;DATE(YEAR($A16),MONTH($A16)+1,1),'Orçamento'!$G$5:$G$104,"&lt;&gt;")=0,"",SUMIFS('Orçamento'!$G$5:$G$104,'Orçamento'!$A$5:$A$104,"&gt;="&amp;$A16,'Orçamento'!$A$5:$A$104,"&lt;"&amp;DATE(YEAR($A16),MONTH($A16)+1,1),'Orçamento'!$C$5:$C$104,"Receita")-SUMIFS('Orçamento'!$G$5:$G$104,'Orçamento'!$A$5:$A$104,"&gt;="&amp;$A16,'Orçamento'!$A$5:$A$104,"&lt;"&amp;DATE(YEAR($A16),MONTH($A16)+1,1),'Orçamento'!$C$5:$C$104,"Despesa"))</f>
        <v/>
      </c>
      <c r="G16" s="30">
        <f>IF(COUNTIFS('Orçamento'!$A$5:$A$104,"&gt;="&amp;$A16,'Orçamento'!$A$5:$A$104,"&lt;"&amp;DATE(YEAR($A16),MONTH($A16)+1,1),'Orçamento'!$H$5:$H$104,"&lt;&gt;")=0,"",SUMIFS('Orçamento'!$H$5:$H$104,'Orçamento'!$A$5:$A$104,"&gt;="&amp;$A16,'Orçamento'!$A$5:$A$104,"&lt;"&amp;DATE(YEAR($A16),MONTH($A16)+1,1),'Orçamento'!$C$5:$C$104,"Receita")-SUMIFS('Orçamento'!$H$5:$H$104,'Orçamento'!$A$5:$A$104,"&gt;="&amp;$A16,'Orçamento'!$A$5:$A$104,"&lt;"&amp;DATE(YEAR($A16),MONTH($A16)+1,1),'Orçamento'!$C$5:$C$104,"Despesa"))</f>
        <v/>
      </c>
    </row>
    <row r="17">
      <c r="A17" s="33">
        <f>DATE(Premissas!$B$4,6,1)</f>
        <v/>
      </c>
      <c r="B17" s="31">
        <f>IF(COUNTIFS('Orçamento'!$A$5:$A$104,"&gt;="&amp;$A17,'Orçamento'!$A$5:$A$104,"&lt;"&amp;DATE(YEAR($A17),MONTH($A17)+1,1),'Orçamento'!$C$5:$C$104,"Receita",'Orçamento'!$G$5:$G$104,"&lt;&gt;")=0,"",SUMIFS('Orçamento'!$G$5:$G$104,'Orçamento'!$A$5:$A$104,"&gt;="&amp;$A17,'Orçamento'!$A$5:$A$104,"&lt;"&amp;DATE(YEAR($A17),MONTH($A17)+1,1),'Orçamento'!$C$5:$C$104,"Receita"))</f>
        <v/>
      </c>
      <c r="C17" s="31">
        <f>IF(COUNTIFS('Orçamento'!$A$5:$A$104,"&gt;="&amp;$A17,'Orçamento'!$A$5:$A$104,"&lt;"&amp;DATE(YEAR($A17),MONTH($A17)+1,1),'Orçamento'!$C$5:$C$104,"Receita",'Orçamento'!$H$5:$H$104,"&lt;&gt;")=0,"",SUMIFS('Orçamento'!$H$5:$H$104,'Orçamento'!$A$5:$A$104,"&gt;="&amp;$A17,'Orçamento'!$A$5:$A$104,"&lt;"&amp;DATE(YEAR($A17),MONTH($A17)+1,1),'Orçamento'!$C$5:$C$104,"Receita"))</f>
        <v/>
      </c>
      <c r="D17" s="31">
        <f>IF(COUNTIFS('Orçamento'!$A$5:$A$104,"&gt;="&amp;$A17,'Orçamento'!$A$5:$A$104,"&lt;"&amp;DATE(YEAR($A17),MONTH($A17)+1,1),'Orçamento'!$C$5:$C$104,"Despesa",'Orçamento'!$G$5:$G$104,"&lt;&gt;")=0,"",SUMIFS('Orçamento'!$G$5:$G$104,'Orçamento'!$A$5:$A$104,"&gt;="&amp;$A17,'Orçamento'!$A$5:$A$104,"&lt;"&amp;DATE(YEAR($A17),MONTH($A17)+1,1),'Orçamento'!$C$5:$C$104,"Despesa"))</f>
        <v/>
      </c>
      <c r="E17" s="31">
        <f>IF(COUNTIFS('Orçamento'!$A$5:$A$104,"&gt;="&amp;$A17,'Orçamento'!$A$5:$A$104,"&lt;"&amp;DATE(YEAR($A17),MONTH($A17)+1,1),'Orçamento'!$C$5:$C$104,"Despesa",'Orçamento'!$H$5:$H$104,"&lt;&gt;")=0,"",SUMIFS('Orçamento'!$H$5:$H$104,'Orçamento'!$A$5:$A$104,"&gt;="&amp;$A17,'Orçamento'!$A$5:$A$104,"&lt;"&amp;DATE(YEAR($A17),MONTH($A17)+1,1),'Orçamento'!$C$5:$C$104,"Despesa"))</f>
        <v/>
      </c>
      <c r="F17" s="31">
        <f>IF(COUNTIFS('Orçamento'!$A$5:$A$104,"&gt;="&amp;$A17,'Orçamento'!$A$5:$A$104,"&lt;"&amp;DATE(YEAR($A17),MONTH($A17)+1,1),'Orçamento'!$G$5:$G$104,"&lt;&gt;")=0,"",SUMIFS('Orçamento'!$G$5:$G$104,'Orçamento'!$A$5:$A$104,"&gt;="&amp;$A17,'Orçamento'!$A$5:$A$104,"&lt;"&amp;DATE(YEAR($A17),MONTH($A17)+1,1),'Orçamento'!$C$5:$C$104,"Receita")-SUMIFS('Orçamento'!$G$5:$G$104,'Orçamento'!$A$5:$A$104,"&gt;="&amp;$A17,'Orçamento'!$A$5:$A$104,"&lt;"&amp;DATE(YEAR($A17),MONTH($A17)+1,1),'Orçamento'!$C$5:$C$104,"Despesa"))</f>
        <v/>
      </c>
      <c r="G17" s="31">
        <f>IF(COUNTIFS('Orçamento'!$A$5:$A$104,"&gt;="&amp;$A17,'Orçamento'!$A$5:$A$104,"&lt;"&amp;DATE(YEAR($A17),MONTH($A17)+1,1),'Orçamento'!$H$5:$H$104,"&lt;&gt;")=0,"",SUMIFS('Orçamento'!$H$5:$H$104,'Orçamento'!$A$5:$A$104,"&gt;="&amp;$A17,'Orçamento'!$A$5:$A$104,"&lt;"&amp;DATE(YEAR($A17),MONTH($A17)+1,1),'Orçamento'!$C$5:$C$104,"Receita")-SUMIFS('Orçamento'!$H$5:$H$104,'Orçamento'!$A$5:$A$104,"&gt;="&amp;$A17,'Orçamento'!$A$5:$A$104,"&lt;"&amp;DATE(YEAR($A17),MONTH($A17)+1,1),'Orçamento'!$C$5:$C$104,"Despesa"))</f>
        <v/>
      </c>
    </row>
    <row r="18">
      <c r="A18" s="32">
        <f>DATE(Premissas!$B$4,7,1)</f>
        <v/>
      </c>
      <c r="B18" s="30">
        <f>IF(COUNTIFS('Orçamento'!$A$5:$A$104,"&gt;="&amp;$A18,'Orçamento'!$A$5:$A$104,"&lt;"&amp;DATE(YEAR($A18),MONTH($A18)+1,1),'Orçamento'!$C$5:$C$104,"Receita",'Orçamento'!$G$5:$G$104,"&lt;&gt;")=0,"",SUMIFS('Orçamento'!$G$5:$G$104,'Orçamento'!$A$5:$A$104,"&gt;="&amp;$A18,'Orçamento'!$A$5:$A$104,"&lt;"&amp;DATE(YEAR($A18),MONTH($A18)+1,1),'Orçamento'!$C$5:$C$104,"Receita"))</f>
        <v/>
      </c>
      <c r="C18" s="30">
        <f>IF(COUNTIFS('Orçamento'!$A$5:$A$104,"&gt;="&amp;$A18,'Orçamento'!$A$5:$A$104,"&lt;"&amp;DATE(YEAR($A18),MONTH($A18)+1,1),'Orçamento'!$C$5:$C$104,"Receita",'Orçamento'!$H$5:$H$104,"&lt;&gt;")=0,"",SUMIFS('Orçamento'!$H$5:$H$104,'Orçamento'!$A$5:$A$104,"&gt;="&amp;$A18,'Orçamento'!$A$5:$A$104,"&lt;"&amp;DATE(YEAR($A18),MONTH($A18)+1,1),'Orçamento'!$C$5:$C$104,"Receita"))</f>
        <v/>
      </c>
      <c r="D18" s="30">
        <f>IF(COUNTIFS('Orçamento'!$A$5:$A$104,"&gt;="&amp;$A18,'Orçamento'!$A$5:$A$104,"&lt;"&amp;DATE(YEAR($A18),MONTH($A18)+1,1),'Orçamento'!$C$5:$C$104,"Despesa",'Orçamento'!$G$5:$G$104,"&lt;&gt;")=0,"",SUMIFS('Orçamento'!$G$5:$G$104,'Orçamento'!$A$5:$A$104,"&gt;="&amp;$A18,'Orçamento'!$A$5:$A$104,"&lt;"&amp;DATE(YEAR($A18),MONTH($A18)+1,1),'Orçamento'!$C$5:$C$104,"Despesa"))</f>
        <v/>
      </c>
      <c r="E18" s="30">
        <f>IF(COUNTIFS('Orçamento'!$A$5:$A$104,"&gt;="&amp;$A18,'Orçamento'!$A$5:$A$104,"&lt;"&amp;DATE(YEAR($A18),MONTH($A18)+1,1),'Orçamento'!$C$5:$C$104,"Despesa",'Orçamento'!$H$5:$H$104,"&lt;&gt;")=0,"",SUMIFS('Orçamento'!$H$5:$H$104,'Orçamento'!$A$5:$A$104,"&gt;="&amp;$A18,'Orçamento'!$A$5:$A$104,"&lt;"&amp;DATE(YEAR($A18),MONTH($A18)+1,1),'Orçamento'!$C$5:$C$104,"Despesa"))</f>
        <v/>
      </c>
      <c r="F18" s="30">
        <f>IF(COUNTIFS('Orçamento'!$A$5:$A$104,"&gt;="&amp;$A18,'Orçamento'!$A$5:$A$104,"&lt;"&amp;DATE(YEAR($A18),MONTH($A18)+1,1),'Orçamento'!$G$5:$G$104,"&lt;&gt;")=0,"",SUMIFS('Orçamento'!$G$5:$G$104,'Orçamento'!$A$5:$A$104,"&gt;="&amp;$A18,'Orçamento'!$A$5:$A$104,"&lt;"&amp;DATE(YEAR($A18),MONTH($A18)+1,1),'Orçamento'!$C$5:$C$104,"Receita")-SUMIFS('Orçamento'!$G$5:$G$104,'Orçamento'!$A$5:$A$104,"&gt;="&amp;$A18,'Orçamento'!$A$5:$A$104,"&lt;"&amp;DATE(YEAR($A18),MONTH($A18)+1,1),'Orçamento'!$C$5:$C$104,"Despesa"))</f>
        <v/>
      </c>
      <c r="G18" s="30">
        <f>IF(COUNTIFS('Orçamento'!$A$5:$A$104,"&gt;="&amp;$A18,'Orçamento'!$A$5:$A$104,"&lt;"&amp;DATE(YEAR($A18),MONTH($A18)+1,1),'Orçamento'!$H$5:$H$104,"&lt;&gt;")=0,"",SUMIFS('Orçamento'!$H$5:$H$104,'Orçamento'!$A$5:$A$104,"&gt;="&amp;$A18,'Orçamento'!$A$5:$A$104,"&lt;"&amp;DATE(YEAR($A18),MONTH($A18)+1,1),'Orçamento'!$C$5:$C$104,"Receita")-SUMIFS('Orçamento'!$H$5:$H$104,'Orçamento'!$A$5:$A$104,"&gt;="&amp;$A18,'Orçamento'!$A$5:$A$104,"&lt;"&amp;DATE(YEAR($A18),MONTH($A18)+1,1),'Orçamento'!$C$5:$C$104,"Despesa"))</f>
        <v/>
      </c>
    </row>
    <row r="19">
      <c r="A19" s="33">
        <f>DATE(Premissas!$B$4,8,1)</f>
        <v/>
      </c>
      <c r="B19" s="31">
        <f>IF(COUNTIFS('Orçamento'!$A$5:$A$104,"&gt;="&amp;$A19,'Orçamento'!$A$5:$A$104,"&lt;"&amp;DATE(YEAR($A19),MONTH($A19)+1,1),'Orçamento'!$C$5:$C$104,"Receita",'Orçamento'!$G$5:$G$104,"&lt;&gt;")=0,"",SUMIFS('Orçamento'!$G$5:$G$104,'Orçamento'!$A$5:$A$104,"&gt;="&amp;$A19,'Orçamento'!$A$5:$A$104,"&lt;"&amp;DATE(YEAR($A19),MONTH($A19)+1,1),'Orçamento'!$C$5:$C$104,"Receita"))</f>
        <v/>
      </c>
      <c r="C19" s="31">
        <f>IF(COUNTIFS('Orçamento'!$A$5:$A$104,"&gt;="&amp;$A19,'Orçamento'!$A$5:$A$104,"&lt;"&amp;DATE(YEAR($A19),MONTH($A19)+1,1),'Orçamento'!$C$5:$C$104,"Receita",'Orçamento'!$H$5:$H$104,"&lt;&gt;")=0,"",SUMIFS('Orçamento'!$H$5:$H$104,'Orçamento'!$A$5:$A$104,"&gt;="&amp;$A19,'Orçamento'!$A$5:$A$104,"&lt;"&amp;DATE(YEAR($A19),MONTH($A19)+1,1),'Orçamento'!$C$5:$C$104,"Receita"))</f>
        <v/>
      </c>
      <c r="D19" s="31">
        <f>IF(COUNTIFS('Orçamento'!$A$5:$A$104,"&gt;="&amp;$A19,'Orçamento'!$A$5:$A$104,"&lt;"&amp;DATE(YEAR($A19),MONTH($A19)+1,1),'Orçamento'!$C$5:$C$104,"Despesa",'Orçamento'!$G$5:$G$104,"&lt;&gt;")=0,"",SUMIFS('Orçamento'!$G$5:$G$104,'Orçamento'!$A$5:$A$104,"&gt;="&amp;$A19,'Orçamento'!$A$5:$A$104,"&lt;"&amp;DATE(YEAR($A19),MONTH($A19)+1,1),'Orçamento'!$C$5:$C$104,"Despesa"))</f>
        <v/>
      </c>
      <c r="E19" s="31">
        <f>IF(COUNTIFS('Orçamento'!$A$5:$A$104,"&gt;="&amp;$A19,'Orçamento'!$A$5:$A$104,"&lt;"&amp;DATE(YEAR($A19),MONTH($A19)+1,1),'Orçamento'!$C$5:$C$104,"Despesa",'Orçamento'!$H$5:$H$104,"&lt;&gt;")=0,"",SUMIFS('Orçamento'!$H$5:$H$104,'Orçamento'!$A$5:$A$104,"&gt;="&amp;$A19,'Orçamento'!$A$5:$A$104,"&lt;"&amp;DATE(YEAR($A19),MONTH($A19)+1,1),'Orçamento'!$C$5:$C$104,"Despesa"))</f>
        <v/>
      </c>
      <c r="F19" s="31">
        <f>IF(COUNTIFS('Orçamento'!$A$5:$A$104,"&gt;="&amp;$A19,'Orçamento'!$A$5:$A$104,"&lt;"&amp;DATE(YEAR($A19),MONTH($A19)+1,1),'Orçamento'!$G$5:$G$104,"&lt;&gt;")=0,"",SUMIFS('Orçamento'!$G$5:$G$104,'Orçamento'!$A$5:$A$104,"&gt;="&amp;$A19,'Orçamento'!$A$5:$A$104,"&lt;"&amp;DATE(YEAR($A19),MONTH($A19)+1,1),'Orçamento'!$C$5:$C$104,"Receita")-SUMIFS('Orçamento'!$G$5:$G$104,'Orçamento'!$A$5:$A$104,"&gt;="&amp;$A19,'Orçamento'!$A$5:$A$104,"&lt;"&amp;DATE(YEAR($A19),MONTH($A19)+1,1),'Orçamento'!$C$5:$C$104,"Despesa"))</f>
        <v/>
      </c>
      <c r="G19" s="31">
        <f>IF(COUNTIFS('Orçamento'!$A$5:$A$104,"&gt;="&amp;$A19,'Orçamento'!$A$5:$A$104,"&lt;"&amp;DATE(YEAR($A19),MONTH($A19)+1,1),'Orçamento'!$H$5:$H$104,"&lt;&gt;")=0,"",SUMIFS('Orçamento'!$H$5:$H$104,'Orçamento'!$A$5:$A$104,"&gt;="&amp;$A19,'Orçamento'!$A$5:$A$104,"&lt;"&amp;DATE(YEAR($A19),MONTH($A19)+1,1),'Orçamento'!$C$5:$C$104,"Receita")-SUMIFS('Orçamento'!$H$5:$H$104,'Orçamento'!$A$5:$A$104,"&gt;="&amp;$A19,'Orçamento'!$A$5:$A$104,"&lt;"&amp;DATE(YEAR($A19),MONTH($A19)+1,1),'Orçamento'!$C$5:$C$104,"Despesa"))</f>
        <v/>
      </c>
    </row>
    <row r="20">
      <c r="A20" s="32">
        <f>DATE(Premissas!$B$4,9,1)</f>
        <v/>
      </c>
      <c r="B20" s="30">
        <f>IF(COUNTIFS('Orçamento'!$A$5:$A$104,"&gt;="&amp;$A20,'Orçamento'!$A$5:$A$104,"&lt;"&amp;DATE(YEAR($A20),MONTH($A20)+1,1),'Orçamento'!$C$5:$C$104,"Receita",'Orçamento'!$G$5:$G$104,"&lt;&gt;")=0,"",SUMIFS('Orçamento'!$G$5:$G$104,'Orçamento'!$A$5:$A$104,"&gt;="&amp;$A20,'Orçamento'!$A$5:$A$104,"&lt;"&amp;DATE(YEAR($A20),MONTH($A20)+1,1),'Orçamento'!$C$5:$C$104,"Receita"))</f>
        <v/>
      </c>
      <c r="C20" s="30">
        <f>IF(COUNTIFS('Orçamento'!$A$5:$A$104,"&gt;="&amp;$A20,'Orçamento'!$A$5:$A$104,"&lt;"&amp;DATE(YEAR($A20),MONTH($A20)+1,1),'Orçamento'!$C$5:$C$104,"Receita",'Orçamento'!$H$5:$H$104,"&lt;&gt;")=0,"",SUMIFS('Orçamento'!$H$5:$H$104,'Orçamento'!$A$5:$A$104,"&gt;="&amp;$A20,'Orçamento'!$A$5:$A$104,"&lt;"&amp;DATE(YEAR($A20),MONTH($A20)+1,1),'Orçamento'!$C$5:$C$104,"Receita"))</f>
        <v/>
      </c>
      <c r="D20" s="30">
        <f>IF(COUNTIFS('Orçamento'!$A$5:$A$104,"&gt;="&amp;$A20,'Orçamento'!$A$5:$A$104,"&lt;"&amp;DATE(YEAR($A20),MONTH($A20)+1,1),'Orçamento'!$C$5:$C$104,"Despesa",'Orçamento'!$G$5:$G$104,"&lt;&gt;")=0,"",SUMIFS('Orçamento'!$G$5:$G$104,'Orçamento'!$A$5:$A$104,"&gt;="&amp;$A20,'Orçamento'!$A$5:$A$104,"&lt;"&amp;DATE(YEAR($A20),MONTH($A20)+1,1),'Orçamento'!$C$5:$C$104,"Despesa"))</f>
        <v/>
      </c>
      <c r="E20" s="30">
        <f>IF(COUNTIFS('Orçamento'!$A$5:$A$104,"&gt;="&amp;$A20,'Orçamento'!$A$5:$A$104,"&lt;"&amp;DATE(YEAR($A20),MONTH($A20)+1,1),'Orçamento'!$C$5:$C$104,"Despesa",'Orçamento'!$H$5:$H$104,"&lt;&gt;")=0,"",SUMIFS('Orçamento'!$H$5:$H$104,'Orçamento'!$A$5:$A$104,"&gt;="&amp;$A20,'Orçamento'!$A$5:$A$104,"&lt;"&amp;DATE(YEAR($A20),MONTH($A20)+1,1),'Orçamento'!$C$5:$C$104,"Despesa"))</f>
        <v/>
      </c>
      <c r="F20" s="30">
        <f>IF(COUNTIFS('Orçamento'!$A$5:$A$104,"&gt;="&amp;$A20,'Orçamento'!$A$5:$A$104,"&lt;"&amp;DATE(YEAR($A20),MONTH($A20)+1,1),'Orçamento'!$G$5:$G$104,"&lt;&gt;")=0,"",SUMIFS('Orçamento'!$G$5:$G$104,'Orçamento'!$A$5:$A$104,"&gt;="&amp;$A20,'Orçamento'!$A$5:$A$104,"&lt;"&amp;DATE(YEAR($A20),MONTH($A20)+1,1),'Orçamento'!$C$5:$C$104,"Receita")-SUMIFS('Orçamento'!$G$5:$G$104,'Orçamento'!$A$5:$A$104,"&gt;="&amp;$A20,'Orçamento'!$A$5:$A$104,"&lt;"&amp;DATE(YEAR($A20),MONTH($A20)+1,1),'Orçamento'!$C$5:$C$104,"Despesa"))</f>
        <v/>
      </c>
      <c r="G20" s="30">
        <f>IF(COUNTIFS('Orçamento'!$A$5:$A$104,"&gt;="&amp;$A20,'Orçamento'!$A$5:$A$104,"&lt;"&amp;DATE(YEAR($A20),MONTH($A20)+1,1),'Orçamento'!$H$5:$H$104,"&lt;&gt;")=0,"",SUMIFS('Orçamento'!$H$5:$H$104,'Orçamento'!$A$5:$A$104,"&gt;="&amp;$A20,'Orçamento'!$A$5:$A$104,"&lt;"&amp;DATE(YEAR($A20),MONTH($A20)+1,1),'Orçamento'!$C$5:$C$104,"Receita")-SUMIFS('Orçamento'!$H$5:$H$104,'Orçamento'!$A$5:$A$104,"&gt;="&amp;$A20,'Orçamento'!$A$5:$A$104,"&lt;"&amp;DATE(YEAR($A20),MONTH($A20)+1,1),'Orçamento'!$C$5:$C$104,"Despesa"))</f>
        <v/>
      </c>
    </row>
    <row r="21">
      <c r="A21" s="33">
        <f>DATE(Premissas!$B$4,10,1)</f>
        <v/>
      </c>
      <c r="B21" s="31">
        <f>IF(COUNTIFS('Orçamento'!$A$5:$A$104,"&gt;="&amp;$A21,'Orçamento'!$A$5:$A$104,"&lt;"&amp;DATE(YEAR($A21),MONTH($A21)+1,1),'Orçamento'!$C$5:$C$104,"Receita",'Orçamento'!$G$5:$G$104,"&lt;&gt;")=0,"",SUMIFS('Orçamento'!$G$5:$G$104,'Orçamento'!$A$5:$A$104,"&gt;="&amp;$A21,'Orçamento'!$A$5:$A$104,"&lt;"&amp;DATE(YEAR($A21),MONTH($A21)+1,1),'Orçamento'!$C$5:$C$104,"Receita"))</f>
        <v/>
      </c>
      <c r="C21" s="31">
        <f>IF(COUNTIFS('Orçamento'!$A$5:$A$104,"&gt;="&amp;$A21,'Orçamento'!$A$5:$A$104,"&lt;"&amp;DATE(YEAR($A21),MONTH($A21)+1,1),'Orçamento'!$C$5:$C$104,"Receita",'Orçamento'!$H$5:$H$104,"&lt;&gt;")=0,"",SUMIFS('Orçamento'!$H$5:$H$104,'Orçamento'!$A$5:$A$104,"&gt;="&amp;$A21,'Orçamento'!$A$5:$A$104,"&lt;"&amp;DATE(YEAR($A21),MONTH($A21)+1,1),'Orçamento'!$C$5:$C$104,"Receita"))</f>
        <v/>
      </c>
      <c r="D21" s="31">
        <f>IF(COUNTIFS('Orçamento'!$A$5:$A$104,"&gt;="&amp;$A21,'Orçamento'!$A$5:$A$104,"&lt;"&amp;DATE(YEAR($A21),MONTH($A21)+1,1),'Orçamento'!$C$5:$C$104,"Despesa",'Orçamento'!$G$5:$G$104,"&lt;&gt;")=0,"",SUMIFS('Orçamento'!$G$5:$G$104,'Orçamento'!$A$5:$A$104,"&gt;="&amp;$A21,'Orçamento'!$A$5:$A$104,"&lt;"&amp;DATE(YEAR($A21),MONTH($A21)+1,1),'Orçamento'!$C$5:$C$104,"Despesa"))</f>
        <v/>
      </c>
      <c r="E21" s="31">
        <f>IF(COUNTIFS('Orçamento'!$A$5:$A$104,"&gt;="&amp;$A21,'Orçamento'!$A$5:$A$104,"&lt;"&amp;DATE(YEAR($A21),MONTH($A21)+1,1),'Orçamento'!$C$5:$C$104,"Despesa",'Orçamento'!$H$5:$H$104,"&lt;&gt;")=0,"",SUMIFS('Orçamento'!$H$5:$H$104,'Orçamento'!$A$5:$A$104,"&gt;="&amp;$A21,'Orçamento'!$A$5:$A$104,"&lt;"&amp;DATE(YEAR($A21),MONTH($A21)+1,1),'Orçamento'!$C$5:$C$104,"Despesa"))</f>
        <v/>
      </c>
      <c r="F21" s="31">
        <f>IF(COUNTIFS('Orçamento'!$A$5:$A$104,"&gt;="&amp;$A21,'Orçamento'!$A$5:$A$104,"&lt;"&amp;DATE(YEAR($A21),MONTH($A21)+1,1),'Orçamento'!$G$5:$G$104,"&lt;&gt;")=0,"",SUMIFS('Orçamento'!$G$5:$G$104,'Orçamento'!$A$5:$A$104,"&gt;="&amp;$A21,'Orçamento'!$A$5:$A$104,"&lt;"&amp;DATE(YEAR($A21),MONTH($A21)+1,1),'Orçamento'!$C$5:$C$104,"Receita")-SUMIFS('Orçamento'!$G$5:$G$104,'Orçamento'!$A$5:$A$104,"&gt;="&amp;$A21,'Orçamento'!$A$5:$A$104,"&lt;"&amp;DATE(YEAR($A21),MONTH($A21)+1,1),'Orçamento'!$C$5:$C$104,"Despesa"))</f>
        <v/>
      </c>
      <c r="G21" s="31">
        <f>IF(COUNTIFS('Orçamento'!$A$5:$A$104,"&gt;="&amp;$A21,'Orçamento'!$A$5:$A$104,"&lt;"&amp;DATE(YEAR($A21),MONTH($A21)+1,1),'Orçamento'!$H$5:$H$104,"&lt;&gt;")=0,"",SUMIFS('Orçamento'!$H$5:$H$104,'Orçamento'!$A$5:$A$104,"&gt;="&amp;$A21,'Orçamento'!$A$5:$A$104,"&lt;"&amp;DATE(YEAR($A21),MONTH($A21)+1,1),'Orçamento'!$C$5:$C$104,"Receita")-SUMIFS('Orçamento'!$H$5:$H$104,'Orçamento'!$A$5:$A$104,"&gt;="&amp;$A21,'Orçamento'!$A$5:$A$104,"&lt;"&amp;DATE(YEAR($A21),MONTH($A21)+1,1),'Orçamento'!$C$5:$C$104,"Despesa"))</f>
        <v/>
      </c>
    </row>
    <row r="22">
      <c r="A22" s="32">
        <f>DATE(Premissas!$B$4,11,1)</f>
        <v/>
      </c>
      <c r="B22" s="30">
        <f>IF(COUNTIFS('Orçamento'!$A$5:$A$104,"&gt;="&amp;$A22,'Orçamento'!$A$5:$A$104,"&lt;"&amp;DATE(YEAR($A22),MONTH($A22)+1,1),'Orçamento'!$C$5:$C$104,"Receita",'Orçamento'!$G$5:$G$104,"&lt;&gt;")=0,"",SUMIFS('Orçamento'!$G$5:$G$104,'Orçamento'!$A$5:$A$104,"&gt;="&amp;$A22,'Orçamento'!$A$5:$A$104,"&lt;"&amp;DATE(YEAR($A22),MONTH($A22)+1,1),'Orçamento'!$C$5:$C$104,"Receita"))</f>
        <v/>
      </c>
      <c r="C22" s="30">
        <f>IF(COUNTIFS('Orçamento'!$A$5:$A$104,"&gt;="&amp;$A22,'Orçamento'!$A$5:$A$104,"&lt;"&amp;DATE(YEAR($A22),MONTH($A22)+1,1),'Orçamento'!$C$5:$C$104,"Receita",'Orçamento'!$H$5:$H$104,"&lt;&gt;")=0,"",SUMIFS('Orçamento'!$H$5:$H$104,'Orçamento'!$A$5:$A$104,"&gt;="&amp;$A22,'Orçamento'!$A$5:$A$104,"&lt;"&amp;DATE(YEAR($A22),MONTH($A22)+1,1),'Orçamento'!$C$5:$C$104,"Receita"))</f>
        <v/>
      </c>
      <c r="D22" s="30">
        <f>IF(COUNTIFS('Orçamento'!$A$5:$A$104,"&gt;="&amp;$A22,'Orçamento'!$A$5:$A$104,"&lt;"&amp;DATE(YEAR($A22),MONTH($A22)+1,1),'Orçamento'!$C$5:$C$104,"Despesa",'Orçamento'!$G$5:$G$104,"&lt;&gt;")=0,"",SUMIFS('Orçamento'!$G$5:$G$104,'Orçamento'!$A$5:$A$104,"&gt;="&amp;$A22,'Orçamento'!$A$5:$A$104,"&lt;"&amp;DATE(YEAR($A22),MONTH($A22)+1,1),'Orçamento'!$C$5:$C$104,"Despesa"))</f>
        <v/>
      </c>
      <c r="E22" s="30">
        <f>IF(COUNTIFS('Orçamento'!$A$5:$A$104,"&gt;="&amp;$A22,'Orçamento'!$A$5:$A$104,"&lt;"&amp;DATE(YEAR($A22),MONTH($A22)+1,1),'Orçamento'!$C$5:$C$104,"Despesa",'Orçamento'!$H$5:$H$104,"&lt;&gt;")=0,"",SUMIFS('Orçamento'!$H$5:$H$104,'Orçamento'!$A$5:$A$104,"&gt;="&amp;$A22,'Orçamento'!$A$5:$A$104,"&lt;"&amp;DATE(YEAR($A22),MONTH($A22)+1,1),'Orçamento'!$C$5:$C$104,"Despesa"))</f>
        <v/>
      </c>
      <c r="F22" s="30">
        <f>IF(COUNTIFS('Orçamento'!$A$5:$A$104,"&gt;="&amp;$A22,'Orçamento'!$A$5:$A$104,"&lt;"&amp;DATE(YEAR($A22),MONTH($A22)+1,1),'Orçamento'!$G$5:$G$104,"&lt;&gt;")=0,"",SUMIFS('Orçamento'!$G$5:$G$104,'Orçamento'!$A$5:$A$104,"&gt;="&amp;$A22,'Orçamento'!$A$5:$A$104,"&lt;"&amp;DATE(YEAR($A22),MONTH($A22)+1,1),'Orçamento'!$C$5:$C$104,"Receita")-SUMIFS('Orçamento'!$G$5:$G$104,'Orçamento'!$A$5:$A$104,"&gt;="&amp;$A22,'Orçamento'!$A$5:$A$104,"&lt;"&amp;DATE(YEAR($A22),MONTH($A22)+1,1),'Orçamento'!$C$5:$C$104,"Despesa"))</f>
        <v/>
      </c>
      <c r="G22" s="30">
        <f>IF(COUNTIFS('Orçamento'!$A$5:$A$104,"&gt;="&amp;$A22,'Orçamento'!$A$5:$A$104,"&lt;"&amp;DATE(YEAR($A22),MONTH($A22)+1,1),'Orçamento'!$H$5:$H$104,"&lt;&gt;")=0,"",SUMIFS('Orçamento'!$H$5:$H$104,'Orçamento'!$A$5:$A$104,"&gt;="&amp;$A22,'Orçamento'!$A$5:$A$104,"&lt;"&amp;DATE(YEAR($A22),MONTH($A22)+1,1),'Orçamento'!$C$5:$C$104,"Receita")-SUMIFS('Orçamento'!$H$5:$H$104,'Orçamento'!$A$5:$A$104,"&gt;="&amp;$A22,'Orçamento'!$A$5:$A$104,"&lt;"&amp;DATE(YEAR($A22),MONTH($A22)+1,1),'Orçamento'!$C$5:$C$104,"Despesa"))</f>
        <v/>
      </c>
    </row>
    <row r="23">
      <c r="A23" s="33">
        <f>DATE(Premissas!$B$4,12,1)</f>
        <v/>
      </c>
      <c r="B23" s="31">
        <f>IF(COUNTIFS('Orçamento'!$A$5:$A$104,"&gt;="&amp;$A23,'Orçamento'!$A$5:$A$104,"&lt;"&amp;DATE(YEAR($A23),MONTH($A23)+1,1),'Orçamento'!$C$5:$C$104,"Receita",'Orçamento'!$G$5:$G$104,"&lt;&gt;")=0,"",SUMIFS('Orçamento'!$G$5:$G$104,'Orçamento'!$A$5:$A$104,"&gt;="&amp;$A23,'Orçamento'!$A$5:$A$104,"&lt;"&amp;DATE(YEAR($A23),MONTH($A23)+1,1),'Orçamento'!$C$5:$C$104,"Receita"))</f>
        <v/>
      </c>
      <c r="C23" s="31">
        <f>IF(COUNTIFS('Orçamento'!$A$5:$A$104,"&gt;="&amp;$A23,'Orçamento'!$A$5:$A$104,"&lt;"&amp;DATE(YEAR($A23),MONTH($A23)+1,1),'Orçamento'!$C$5:$C$104,"Receita",'Orçamento'!$H$5:$H$104,"&lt;&gt;")=0,"",SUMIFS('Orçamento'!$H$5:$H$104,'Orçamento'!$A$5:$A$104,"&gt;="&amp;$A23,'Orçamento'!$A$5:$A$104,"&lt;"&amp;DATE(YEAR($A23),MONTH($A23)+1,1),'Orçamento'!$C$5:$C$104,"Receita"))</f>
        <v/>
      </c>
      <c r="D23" s="31">
        <f>IF(COUNTIFS('Orçamento'!$A$5:$A$104,"&gt;="&amp;$A23,'Orçamento'!$A$5:$A$104,"&lt;"&amp;DATE(YEAR($A23),MONTH($A23)+1,1),'Orçamento'!$C$5:$C$104,"Despesa",'Orçamento'!$G$5:$G$104,"&lt;&gt;")=0,"",SUMIFS('Orçamento'!$G$5:$G$104,'Orçamento'!$A$5:$A$104,"&gt;="&amp;$A23,'Orçamento'!$A$5:$A$104,"&lt;"&amp;DATE(YEAR($A23),MONTH($A23)+1,1),'Orçamento'!$C$5:$C$104,"Despesa"))</f>
        <v/>
      </c>
      <c r="E23" s="31">
        <f>IF(COUNTIFS('Orçamento'!$A$5:$A$104,"&gt;="&amp;$A23,'Orçamento'!$A$5:$A$104,"&lt;"&amp;DATE(YEAR($A23),MONTH($A23)+1,1),'Orçamento'!$C$5:$C$104,"Despesa",'Orçamento'!$H$5:$H$104,"&lt;&gt;")=0,"",SUMIFS('Orçamento'!$H$5:$H$104,'Orçamento'!$A$5:$A$104,"&gt;="&amp;$A23,'Orçamento'!$A$5:$A$104,"&lt;"&amp;DATE(YEAR($A23),MONTH($A23)+1,1),'Orçamento'!$C$5:$C$104,"Despesa"))</f>
        <v/>
      </c>
      <c r="F23" s="31">
        <f>IF(COUNTIFS('Orçamento'!$A$5:$A$104,"&gt;="&amp;$A23,'Orçamento'!$A$5:$A$104,"&lt;"&amp;DATE(YEAR($A23),MONTH($A23)+1,1),'Orçamento'!$G$5:$G$104,"&lt;&gt;")=0,"",SUMIFS('Orçamento'!$G$5:$G$104,'Orçamento'!$A$5:$A$104,"&gt;="&amp;$A23,'Orçamento'!$A$5:$A$104,"&lt;"&amp;DATE(YEAR($A23),MONTH($A23)+1,1),'Orçamento'!$C$5:$C$104,"Receita")-SUMIFS('Orçamento'!$G$5:$G$104,'Orçamento'!$A$5:$A$104,"&gt;="&amp;$A23,'Orçamento'!$A$5:$A$104,"&lt;"&amp;DATE(YEAR($A23),MONTH($A23)+1,1),'Orçamento'!$C$5:$C$104,"Despesa"))</f>
        <v/>
      </c>
      <c r="G23" s="31">
        <f>IF(COUNTIFS('Orçamento'!$A$5:$A$104,"&gt;="&amp;$A23,'Orçamento'!$A$5:$A$104,"&lt;"&amp;DATE(YEAR($A23),MONTH($A23)+1,1),'Orçamento'!$H$5:$H$104,"&lt;&gt;")=0,"",SUMIFS('Orçamento'!$H$5:$H$104,'Orçamento'!$A$5:$A$104,"&gt;="&amp;$A23,'Orçamento'!$A$5:$A$104,"&lt;"&amp;DATE(YEAR($A23),MONTH($A23)+1,1),'Orçamento'!$C$5:$C$104,"Receita")-SUMIFS('Orçamento'!$H$5:$H$104,'Orçamento'!$A$5:$A$104,"&gt;="&amp;$A23,'Orçamento'!$A$5:$A$104,"&lt;"&amp;DATE(YEAR($A23),MONTH($A23)+1,1),'Orçamento'!$C$5:$C$104,"Despesa"))</f>
        <v/>
      </c>
    </row>
    <row r="24"/>
    <row r="25"/>
    <row r="26">
      <c r="A26" s="16" t="inlineStr">
        <is>
          <t>Totais por ministério</t>
        </is>
      </c>
      <c r="B26" s="16" t="n"/>
      <c r="C26" s="16" t="n"/>
      <c r="D26" s="16" t="n"/>
      <c r="E26" s="16" t="n"/>
      <c r="G26" s="16" t="inlineStr">
        <is>
          <t>Totais por conta</t>
        </is>
      </c>
      <c r="H26" s="16" t="n"/>
      <c r="I26" s="16" t="n"/>
      <c r="J26" s="16" t="n"/>
      <c r="K26" s="16" t="n"/>
      <c r="L26" s="16" t="n"/>
    </row>
    <row r="27">
      <c r="A27" s="13" t="inlineStr">
        <is>
          <t>Ministério</t>
        </is>
      </c>
      <c r="B27" s="13" t="inlineStr">
        <is>
          <t>Receitas previstas</t>
        </is>
      </c>
      <c r="C27" s="13" t="inlineStr">
        <is>
          <t>Receitas realizadas</t>
        </is>
      </c>
      <c r="D27" s="13" t="inlineStr">
        <is>
          <t>Despesas previstas</t>
        </is>
      </c>
      <c r="E27" s="13" t="inlineStr">
        <is>
          <t>Despesas realizadas</t>
        </is>
      </c>
      <c r="G27" s="13" t="inlineStr">
        <is>
          <t>Conta</t>
        </is>
      </c>
      <c r="H27" s="13" t="inlineStr">
        <is>
          <t>Natureza</t>
        </is>
      </c>
      <c r="I27" s="13" t="inlineStr">
        <is>
          <t>Previsto</t>
        </is>
      </c>
      <c r="J27" s="13" t="inlineStr">
        <is>
          <t>Realizado</t>
        </is>
      </c>
      <c r="K27" s="13" t="inlineStr">
        <is>
          <t>Variação</t>
        </is>
      </c>
      <c r="L27" s="13" t="inlineStr">
        <is>
          <t>Execução</t>
        </is>
      </c>
    </row>
    <row r="28">
      <c r="A28" s="17">
        <f>IF(Premissas!H4="","",Premissas!H4)</f>
        <v/>
      </c>
      <c r="B28" s="30">
        <f>IF($A28="","",IF(COUNTIFS('Orçamento'!$A$5:$A$104,"&gt;="&amp;Premissas!$B$6,'Orçamento'!$A$5:$A$104,"&lt;="&amp;Premissas!$B$7,'Orçamento'!$D$5:$D$104,$A28,'Orçamento'!$C$5:$C$104,"Receita",'Orçamento'!$G$5:$G$104,"&lt;&gt;")=0,"",SUMIFS('Orçamento'!$G$5:$G$104,'Orçamento'!$A$5:$A$104,"&gt;="&amp;Premissas!$B$6,'Orçamento'!$A$5:$A$104,"&lt;="&amp;Premissas!$B$7,'Orçamento'!$D$5:$D$104,$A28,'Orçamento'!$C$5:$C$104,"Receita")))</f>
        <v/>
      </c>
      <c r="C28" s="30">
        <f>IF($A28="","",IF(COUNTIFS('Orçamento'!$A$5:$A$104,"&gt;="&amp;Premissas!$B$6,'Orçamento'!$A$5:$A$104,"&lt;="&amp;Premissas!$B$7,'Orçamento'!$D$5:$D$104,$A28,'Orçamento'!$C$5:$C$104,"Receita",'Orçamento'!$H$5:$H$104,"&lt;&gt;")=0,"",SUMIFS('Orçamento'!$H$5:$H$104,'Orçamento'!$A$5:$A$104,"&gt;="&amp;Premissas!$B$6,'Orçamento'!$A$5:$A$104,"&lt;="&amp;Premissas!$B$7,'Orçamento'!$D$5:$D$104,$A28,'Orçamento'!$C$5:$C$104,"Receita")))</f>
        <v/>
      </c>
      <c r="D28" s="30">
        <f>IF($A28="","",IF(COUNTIFS('Orçamento'!$A$5:$A$104,"&gt;="&amp;Premissas!$B$6,'Orçamento'!$A$5:$A$104,"&lt;="&amp;Premissas!$B$7,'Orçamento'!$D$5:$D$104,$A28,'Orçamento'!$C$5:$C$104,"Despesa",'Orçamento'!$G$5:$G$104,"&lt;&gt;")=0,"",SUMIFS('Orçamento'!$G$5:$G$104,'Orçamento'!$A$5:$A$104,"&gt;="&amp;Premissas!$B$6,'Orçamento'!$A$5:$A$104,"&lt;="&amp;Premissas!$B$7,'Orçamento'!$D$5:$D$104,$A28,'Orçamento'!$C$5:$C$104,"Despesa")))</f>
        <v/>
      </c>
      <c r="E28" s="30">
        <f>IF($A28="","",IF(COUNTIFS('Orçamento'!$A$5:$A$104,"&gt;="&amp;Premissas!$B$6,'Orçamento'!$A$5:$A$104,"&lt;="&amp;Premissas!$B$7,'Orçamento'!$D$5:$D$104,$A28,'Orçamento'!$C$5:$C$104,"Despesa",'Orçamento'!$H$5:$H$104,"&lt;&gt;")=0,"",SUMIFS('Orçamento'!$H$5:$H$104,'Orçamento'!$A$5:$A$104,"&gt;="&amp;Premissas!$B$6,'Orçamento'!$A$5:$A$104,"&lt;="&amp;Premissas!$B$7,'Orçamento'!$D$5:$D$104,$A28,'Orçamento'!$C$5:$C$104,"Despesa")))</f>
        <v/>
      </c>
      <c r="G28" s="17">
        <f>IF(Premissas!E4="","",Premissas!E4)</f>
        <v/>
      </c>
      <c r="H28" s="17">
        <f>IF(G28="","",IFERROR(VLOOKUP(G28,Premissas!$E$4:$F$15,2,FALSE),""))</f>
        <v/>
      </c>
      <c r="I28" s="30">
        <f>IF($G28="","",IF(COUNTIFS('Orçamento'!$A$5:$A$104,"&gt;="&amp;Premissas!$B$6,'Orçamento'!$A$5:$A$104,"&lt;="&amp;Premissas!$B$7,'Orçamento'!$B$5:$B$104,$G28,'Orçamento'!$G$5:$G$104,"&lt;&gt;")=0,"",SUMIFS('Orçamento'!$G$5:$G$104,'Orçamento'!$A$5:$A$104,"&gt;="&amp;Premissas!$B$6,'Orçamento'!$A$5:$A$104,"&lt;="&amp;Premissas!$B$7,'Orçamento'!$B$5:$B$104,$G28)))</f>
        <v/>
      </c>
      <c r="J28" s="30">
        <f>IF($G28="","",IF(COUNTIFS('Orçamento'!$A$5:$A$104,"&gt;="&amp;Premissas!$B$6,'Orçamento'!$A$5:$A$104,"&lt;="&amp;Premissas!$B$7,'Orçamento'!$B$5:$B$104,$G28,'Orçamento'!$H$5:$H$104,"&lt;&gt;")=0,"",SUMIFS('Orçamento'!$H$5:$H$104,'Orçamento'!$A$5:$A$104,"&gt;="&amp;Premissas!$B$6,'Orçamento'!$A$5:$A$104,"&lt;="&amp;Premissas!$B$7,'Orçamento'!$B$5:$B$104,$G28)))</f>
        <v/>
      </c>
      <c r="K28" s="30">
        <f>IF(OR(NOT(ISNUMBER(I28)),NOT(ISNUMBER(J28))),"",J28-I28)</f>
        <v/>
      </c>
      <c r="L28" s="34">
        <f>IF(OR(NOT(ISNUMBER(I28)),NOT(ISNUMBER(J28))),"",IFERROR(J28/I28,""))</f>
        <v/>
      </c>
    </row>
    <row r="29">
      <c r="A29" s="19">
        <f>IF(Premissas!H5="","",Premissas!H5)</f>
        <v/>
      </c>
      <c r="B29" s="31">
        <f>IF($A29="","",IF(COUNTIFS('Orçamento'!$A$5:$A$104,"&gt;="&amp;Premissas!$B$6,'Orçamento'!$A$5:$A$104,"&lt;="&amp;Premissas!$B$7,'Orçamento'!$D$5:$D$104,$A29,'Orçamento'!$C$5:$C$104,"Receita",'Orçamento'!$G$5:$G$104,"&lt;&gt;")=0,"",SUMIFS('Orçamento'!$G$5:$G$104,'Orçamento'!$A$5:$A$104,"&gt;="&amp;Premissas!$B$6,'Orçamento'!$A$5:$A$104,"&lt;="&amp;Premissas!$B$7,'Orçamento'!$D$5:$D$104,$A29,'Orçamento'!$C$5:$C$104,"Receita")))</f>
        <v/>
      </c>
      <c r="C29" s="31">
        <f>IF($A29="","",IF(COUNTIFS('Orçamento'!$A$5:$A$104,"&gt;="&amp;Premissas!$B$6,'Orçamento'!$A$5:$A$104,"&lt;="&amp;Premissas!$B$7,'Orçamento'!$D$5:$D$104,$A29,'Orçamento'!$C$5:$C$104,"Receita",'Orçamento'!$H$5:$H$104,"&lt;&gt;")=0,"",SUMIFS('Orçamento'!$H$5:$H$104,'Orçamento'!$A$5:$A$104,"&gt;="&amp;Premissas!$B$6,'Orçamento'!$A$5:$A$104,"&lt;="&amp;Premissas!$B$7,'Orçamento'!$D$5:$D$104,$A29,'Orçamento'!$C$5:$C$104,"Receita")))</f>
        <v/>
      </c>
      <c r="D29" s="31">
        <f>IF($A29="","",IF(COUNTIFS('Orçamento'!$A$5:$A$104,"&gt;="&amp;Premissas!$B$6,'Orçamento'!$A$5:$A$104,"&lt;="&amp;Premissas!$B$7,'Orçamento'!$D$5:$D$104,$A29,'Orçamento'!$C$5:$C$104,"Despesa",'Orçamento'!$G$5:$G$104,"&lt;&gt;")=0,"",SUMIFS('Orçamento'!$G$5:$G$104,'Orçamento'!$A$5:$A$104,"&gt;="&amp;Premissas!$B$6,'Orçamento'!$A$5:$A$104,"&lt;="&amp;Premissas!$B$7,'Orçamento'!$D$5:$D$104,$A29,'Orçamento'!$C$5:$C$104,"Despesa")))</f>
        <v/>
      </c>
      <c r="E29" s="31">
        <f>IF($A29="","",IF(COUNTIFS('Orçamento'!$A$5:$A$104,"&gt;="&amp;Premissas!$B$6,'Orçamento'!$A$5:$A$104,"&lt;="&amp;Premissas!$B$7,'Orçamento'!$D$5:$D$104,$A29,'Orçamento'!$C$5:$C$104,"Despesa",'Orçamento'!$H$5:$H$104,"&lt;&gt;")=0,"",SUMIFS('Orçamento'!$H$5:$H$104,'Orçamento'!$A$5:$A$104,"&gt;="&amp;Premissas!$B$6,'Orçamento'!$A$5:$A$104,"&lt;="&amp;Premissas!$B$7,'Orçamento'!$D$5:$D$104,$A29,'Orçamento'!$C$5:$C$104,"Despesa")))</f>
        <v/>
      </c>
      <c r="G29" s="19">
        <f>IF(Premissas!E5="","",Premissas!E5)</f>
        <v/>
      </c>
      <c r="H29" s="19">
        <f>IF(G29="","",IFERROR(VLOOKUP(G29,Premissas!$E$4:$F$15,2,FALSE),""))</f>
        <v/>
      </c>
      <c r="I29" s="31">
        <f>IF($G29="","",IF(COUNTIFS('Orçamento'!$A$5:$A$104,"&gt;="&amp;Premissas!$B$6,'Orçamento'!$A$5:$A$104,"&lt;="&amp;Premissas!$B$7,'Orçamento'!$B$5:$B$104,$G29,'Orçamento'!$G$5:$G$104,"&lt;&gt;")=0,"",SUMIFS('Orçamento'!$G$5:$G$104,'Orçamento'!$A$5:$A$104,"&gt;="&amp;Premissas!$B$6,'Orçamento'!$A$5:$A$104,"&lt;="&amp;Premissas!$B$7,'Orçamento'!$B$5:$B$104,$G29)))</f>
        <v/>
      </c>
      <c r="J29" s="31">
        <f>IF($G29="","",IF(COUNTIFS('Orçamento'!$A$5:$A$104,"&gt;="&amp;Premissas!$B$6,'Orçamento'!$A$5:$A$104,"&lt;="&amp;Premissas!$B$7,'Orçamento'!$B$5:$B$104,$G29,'Orçamento'!$H$5:$H$104,"&lt;&gt;")=0,"",SUMIFS('Orçamento'!$H$5:$H$104,'Orçamento'!$A$5:$A$104,"&gt;="&amp;Premissas!$B$6,'Orçamento'!$A$5:$A$104,"&lt;="&amp;Premissas!$B$7,'Orçamento'!$B$5:$B$104,$G29)))</f>
        <v/>
      </c>
      <c r="K29" s="31">
        <f>IF(OR(NOT(ISNUMBER(I29)),NOT(ISNUMBER(J29))),"",J29-I29)</f>
        <v/>
      </c>
      <c r="L29" s="35">
        <f>IF(OR(NOT(ISNUMBER(I29)),NOT(ISNUMBER(J29))),"",IFERROR(J29/I29,""))</f>
        <v/>
      </c>
    </row>
    <row r="30">
      <c r="A30" s="17">
        <f>IF(Premissas!H6="","",Premissas!H6)</f>
        <v/>
      </c>
      <c r="B30" s="30">
        <f>IF($A30="","",IF(COUNTIFS('Orçamento'!$A$5:$A$104,"&gt;="&amp;Premissas!$B$6,'Orçamento'!$A$5:$A$104,"&lt;="&amp;Premissas!$B$7,'Orçamento'!$D$5:$D$104,$A30,'Orçamento'!$C$5:$C$104,"Receita",'Orçamento'!$G$5:$G$104,"&lt;&gt;")=0,"",SUMIFS('Orçamento'!$G$5:$G$104,'Orçamento'!$A$5:$A$104,"&gt;="&amp;Premissas!$B$6,'Orçamento'!$A$5:$A$104,"&lt;="&amp;Premissas!$B$7,'Orçamento'!$D$5:$D$104,$A30,'Orçamento'!$C$5:$C$104,"Receita")))</f>
        <v/>
      </c>
      <c r="C30" s="30">
        <f>IF($A30="","",IF(COUNTIFS('Orçamento'!$A$5:$A$104,"&gt;="&amp;Premissas!$B$6,'Orçamento'!$A$5:$A$104,"&lt;="&amp;Premissas!$B$7,'Orçamento'!$D$5:$D$104,$A30,'Orçamento'!$C$5:$C$104,"Receita",'Orçamento'!$H$5:$H$104,"&lt;&gt;")=0,"",SUMIFS('Orçamento'!$H$5:$H$104,'Orçamento'!$A$5:$A$104,"&gt;="&amp;Premissas!$B$6,'Orçamento'!$A$5:$A$104,"&lt;="&amp;Premissas!$B$7,'Orçamento'!$D$5:$D$104,$A30,'Orçamento'!$C$5:$C$104,"Receita")))</f>
        <v/>
      </c>
      <c r="D30" s="30">
        <f>IF($A30="","",IF(COUNTIFS('Orçamento'!$A$5:$A$104,"&gt;="&amp;Premissas!$B$6,'Orçamento'!$A$5:$A$104,"&lt;="&amp;Premissas!$B$7,'Orçamento'!$D$5:$D$104,$A30,'Orçamento'!$C$5:$C$104,"Despesa",'Orçamento'!$G$5:$G$104,"&lt;&gt;")=0,"",SUMIFS('Orçamento'!$G$5:$G$104,'Orçamento'!$A$5:$A$104,"&gt;="&amp;Premissas!$B$6,'Orçamento'!$A$5:$A$104,"&lt;="&amp;Premissas!$B$7,'Orçamento'!$D$5:$D$104,$A30,'Orçamento'!$C$5:$C$104,"Despesa")))</f>
        <v/>
      </c>
      <c r="E30" s="30">
        <f>IF($A30="","",IF(COUNTIFS('Orçamento'!$A$5:$A$104,"&gt;="&amp;Premissas!$B$6,'Orçamento'!$A$5:$A$104,"&lt;="&amp;Premissas!$B$7,'Orçamento'!$D$5:$D$104,$A30,'Orçamento'!$C$5:$C$104,"Despesa",'Orçamento'!$H$5:$H$104,"&lt;&gt;")=0,"",SUMIFS('Orçamento'!$H$5:$H$104,'Orçamento'!$A$5:$A$104,"&gt;="&amp;Premissas!$B$6,'Orçamento'!$A$5:$A$104,"&lt;="&amp;Premissas!$B$7,'Orçamento'!$D$5:$D$104,$A30,'Orçamento'!$C$5:$C$104,"Despesa")))</f>
        <v/>
      </c>
      <c r="G30" s="17">
        <f>IF(Premissas!E6="","",Premissas!E6)</f>
        <v/>
      </c>
      <c r="H30" s="17">
        <f>IF(G30="","",IFERROR(VLOOKUP(G30,Premissas!$E$4:$F$15,2,FALSE),""))</f>
        <v/>
      </c>
      <c r="I30" s="30">
        <f>IF($G30="","",IF(COUNTIFS('Orçamento'!$A$5:$A$104,"&gt;="&amp;Premissas!$B$6,'Orçamento'!$A$5:$A$104,"&lt;="&amp;Premissas!$B$7,'Orçamento'!$B$5:$B$104,$G30,'Orçamento'!$G$5:$G$104,"&lt;&gt;")=0,"",SUMIFS('Orçamento'!$G$5:$G$104,'Orçamento'!$A$5:$A$104,"&gt;="&amp;Premissas!$B$6,'Orçamento'!$A$5:$A$104,"&lt;="&amp;Premissas!$B$7,'Orçamento'!$B$5:$B$104,$G30)))</f>
        <v/>
      </c>
      <c r="J30" s="30">
        <f>IF($G30="","",IF(COUNTIFS('Orçamento'!$A$5:$A$104,"&gt;="&amp;Premissas!$B$6,'Orçamento'!$A$5:$A$104,"&lt;="&amp;Premissas!$B$7,'Orçamento'!$B$5:$B$104,$G30,'Orçamento'!$H$5:$H$104,"&lt;&gt;")=0,"",SUMIFS('Orçamento'!$H$5:$H$104,'Orçamento'!$A$5:$A$104,"&gt;="&amp;Premissas!$B$6,'Orçamento'!$A$5:$A$104,"&lt;="&amp;Premissas!$B$7,'Orçamento'!$B$5:$B$104,$G30)))</f>
        <v/>
      </c>
      <c r="K30" s="30">
        <f>IF(OR(NOT(ISNUMBER(I30)),NOT(ISNUMBER(J30))),"",J30-I30)</f>
        <v/>
      </c>
      <c r="L30" s="34">
        <f>IF(OR(NOT(ISNUMBER(I30)),NOT(ISNUMBER(J30))),"",IFERROR(J30/I30,""))</f>
        <v/>
      </c>
    </row>
    <row r="31">
      <c r="A31" s="19">
        <f>IF(Premissas!H7="","",Premissas!H7)</f>
        <v/>
      </c>
      <c r="B31" s="31">
        <f>IF($A31="","",IF(COUNTIFS('Orçamento'!$A$5:$A$104,"&gt;="&amp;Premissas!$B$6,'Orçamento'!$A$5:$A$104,"&lt;="&amp;Premissas!$B$7,'Orçamento'!$D$5:$D$104,$A31,'Orçamento'!$C$5:$C$104,"Receita",'Orçamento'!$G$5:$G$104,"&lt;&gt;")=0,"",SUMIFS('Orçamento'!$G$5:$G$104,'Orçamento'!$A$5:$A$104,"&gt;="&amp;Premissas!$B$6,'Orçamento'!$A$5:$A$104,"&lt;="&amp;Premissas!$B$7,'Orçamento'!$D$5:$D$104,$A31,'Orçamento'!$C$5:$C$104,"Receita")))</f>
        <v/>
      </c>
      <c r="C31" s="31">
        <f>IF($A31="","",IF(COUNTIFS('Orçamento'!$A$5:$A$104,"&gt;="&amp;Premissas!$B$6,'Orçamento'!$A$5:$A$104,"&lt;="&amp;Premissas!$B$7,'Orçamento'!$D$5:$D$104,$A31,'Orçamento'!$C$5:$C$104,"Receita",'Orçamento'!$H$5:$H$104,"&lt;&gt;")=0,"",SUMIFS('Orçamento'!$H$5:$H$104,'Orçamento'!$A$5:$A$104,"&gt;="&amp;Premissas!$B$6,'Orçamento'!$A$5:$A$104,"&lt;="&amp;Premissas!$B$7,'Orçamento'!$D$5:$D$104,$A31,'Orçamento'!$C$5:$C$104,"Receita")))</f>
        <v/>
      </c>
      <c r="D31" s="31">
        <f>IF($A31="","",IF(COUNTIFS('Orçamento'!$A$5:$A$104,"&gt;="&amp;Premissas!$B$6,'Orçamento'!$A$5:$A$104,"&lt;="&amp;Premissas!$B$7,'Orçamento'!$D$5:$D$104,$A31,'Orçamento'!$C$5:$C$104,"Despesa",'Orçamento'!$G$5:$G$104,"&lt;&gt;")=0,"",SUMIFS('Orçamento'!$G$5:$G$104,'Orçamento'!$A$5:$A$104,"&gt;="&amp;Premissas!$B$6,'Orçamento'!$A$5:$A$104,"&lt;="&amp;Premissas!$B$7,'Orçamento'!$D$5:$D$104,$A31,'Orçamento'!$C$5:$C$104,"Despesa")))</f>
        <v/>
      </c>
      <c r="E31" s="31">
        <f>IF($A31="","",IF(COUNTIFS('Orçamento'!$A$5:$A$104,"&gt;="&amp;Premissas!$B$6,'Orçamento'!$A$5:$A$104,"&lt;="&amp;Premissas!$B$7,'Orçamento'!$D$5:$D$104,$A31,'Orçamento'!$C$5:$C$104,"Despesa",'Orçamento'!$H$5:$H$104,"&lt;&gt;")=0,"",SUMIFS('Orçamento'!$H$5:$H$104,'Orçamento'!$A$5:$A$104,"&gt;="&amp;Premissas!$B$6,'Orçamento'!$A$5:$A$104,"&lt;="&amp;Premissas!$B$7,'Orçamento'!$D$5:$D$104,$A31,'Orçamento'!$C$5:$C$104,"Despesa")))</f>
        <v/>
      </c>
      <c r="G31" s="19">
        <f>IF(Premissas!E7="","",Premissas!E7)</f>
        <v/>
      </c>
      <c r="H31" s="19">
        <f>IF(G31="","",IFERROR(VLOOKUP(G31,Premissas!$E$4:$F$15,2,FALSE),""))</f>
        <v/>
      </c>
      <c r="I31" s="31">
        <f>IF($G31="","",IF(COUNTIFS('Orçamento'!$A$5:$A$104,"&gt;="&amp;Premissas!$B$6,'Orçamento'!$A$5:$A$104,"&lt;="&amp;Premissas!$B$7,'Orçamento'!$B$5:$B$104,$G31,'Orçamento'!$G$5:$G$104,"&lt;&gt;")=0,"",SUMIFS('Orçamento'!$G$5:$G$104,'Orçamento'!$A$5:$A$104,"&gt;="&amp;Premissas!$B$6,'Orçamento'!$A$5:$A$104,"&lt;="&amp;Premissas!$B$7,'Orçamento'!$B$5:$B$104,$G31)))</f>
        <v/>
      </c>
      <c r="J31" s="31">
        <f>IF($G31="","",IF(COUNTIFS('Orçamento'!$A$5:$A$104,"&gt;="&amp;Premissas!$B$6,'Orçamento'!$A$5:$A$104,"&lt;="&amp;Premissas!$B$7,'Orçamento'!$B$5:$B$104,$G31,'Orçamento'!$H$5:$H$104,"&lt;&gt;")=0,"",SUMIFS('Orçamento'!$H$5:$H$104,'Orçamento'!$A$5:$A$104,"&gt;="&amp;Premissas!$B$6,'Orçamento'!$A$5:$A$104,"&lt;="&amp;Premissas!$B$7,'Orçamento'!$B$5:$B$104,$G31)))</f>
        <v/>
      </c>
      <c r="K31" s="31">
        <f>IF(OR(NOT(ISNUMBER(I31)),NOT(ISNUMBER(J31))),"",J31-I31)</f>
        <v/>
      </c>
      <c r="L31" s="35">
        <f>IF(OR(NOT(ISNUMBER(I31)),NOT(ISNUMBER(J31))),"",IFERROR(J31/I31,""))</f>
        <v/>
      </c>
    </row>
    <row r="32">
      <c r="A32" s="17">
        <f>IF(Premissas!H8="","",Premissas!H8)</f>
        <v/>
      </c>
      <c r="B32" s="30">
        <f>IF($A32="","",IF(COUNTIFS('Orçamento'!$A$5:$A$104,"&gt;="&amp;Premissas!$B$6,'Orçamento'!$A$5:$A$104,"&lt;="&amp;Premissas!$B$7,'Orçamento'!$D$5:$D$104,$A32,'Orçamento'!$C$5:$C$104,"Receita",'Orçamento'!$G$5:$G$104,"&lt;&gt;")=0,"",SUMIFS('Orçamento'!$G$5:$G$104,'Orçamento'!$A$5:$A$104,"&gt;="&amp;Premissas!$B$6,'Orçamento'!$A$5:$A$104,"&lt;="&amp;Premissas!$B$7,'Orçamento'!$D$5:$D$104,$A32,'Orçamento'!$C$5:$C$104,"Receita")))</f>
        <v/>
      </c>
      <c r="C32" s="30">
        <f>IF($A32="","",IF(COUNTIFS('Orçamento'!$A$5:$A$104,"&gt;="&amp;Premissas!$B$6,'Orçamento'!$A$5:$A$104,"&lt;="&amp;Premissas!$B$7,'Orçamento'!$D$5:$D$104,$A32,'Orçamento'!$C$5:$C$104,"Receita",'Orçamento'!$H$5:$H$104,"&lt;&gt;")=0,"",SUMIFS('Orçamento'!$H$5:$H$104,'Orçamento'!$A$5:$A$104,"&gt;="&amp;Premissas!$B$6,'Orçamento'!$A$5:$A$104,"&lt;="&amp;Premissas!$B$7,'Orçamento'!$D$5:$D$104,$A32,'Orçamento'!$C$5:$C$104,"Receita")))</f>
        <v/>
      </c>
      <c r="D32" s="30">
        <f>IF($A32="","",IF(COUNTIFS('Orçamento'!$A$5:$A$104,"&gt;="&amp;Premissas!$B$6,'Orçamento'!$A$5:$A$104,"&lt;="&amp;Premissas!$B$7,'Orçamento'!$D$5:$D$104,$A32,'Orçamento'!$C$5:$C$104,"Despesa",'Orçamento'!$G$5:$G$104,"&lt;&gt;")=0,"",SUMIFS('Orçamento'!$G$5:$G$104,'Orçamento'!$A$5:$A$104,"&gt;="&amp;Premissas!$B$6,'Orçamento'!$A$5:$A$104,"&lt;="&amp;Premissas!$B$7,'Orçamento'!$D$5:$D$104,$A32,'Orçamento'!$C$5:$C$104,"Despesa")))</f>
        <v/>
      </c>
      <c r="E32" s="30">
        <f>IF($A32="","",IF(COUNTIFS('Orçamento'!$A$5:$A$104,"&gt;="&amp;Premissas!$B$6,'Orçamento'!$A$5:$A$104,"&lt;="&amp;Premissas!$B$7,'Orçamento'!$D$5:$D$104,$A32,'Orçamento'!$C$5:$C$104,"Despesa",'Orçamento'!$H$5:$H$104,"&lt;&gt;")=0,"",SUMIFS('Orçamento'!$H$5:$H$104,'Orçamento'!$A$5:$A$104,"&gt;="&amp;Premissas!$B$6,'Orçamento'!$A$5:$A$104,"&lt;="&amp;Premissas!$B$7,'Orçamento'!$D$5:$D$104,$A32,'Orçamento'!$C$5:$C$104,"Despesa")))</f>
        <v/>
      </c>
      <c r="G32" s="17">
        <f>IF(Premissas!E8="","",Premissas!E8)</f>
        <v/>
      </c>
      <c r="H32" s="17">
        <f>IF(G32="","",IFERROR(VLOOKUP(G32,Premissas!$E$4:$F$15,2,FALSE),""))</f>
        <v/>
      </c>
      <c r="I32" s="30">
        <f>IF($G32="","",IF(COUNTIFS('Orçamento'!$A$5:$A$104,"&gt;="&amp;Premissas!$B$6,'Orçamento'!$A$5:$A$104,"&lt;="&amp;Premissas!$B$7,'Orçamento'!$B$5:$B$104,$G32,'Orçamento'!$G$5:$G$104,"&lt;&gt;")=0,"",SUMIFS('Orçamento'!$G$5:$G$104,'Orçamento'!$A$5:$A$104,"&gt;="&amp;Premissas!$B$6,'Orçamento'!$A$5:$A$104,"&lt;="&amp;Premissas!$B$7,'Orçamento'!$B$5:$B$104,$G32)))</f>
        <v/>
      </c>
      <c r="J32" s="30">
        <f>IF($G32="","",IF(COUNTIFS('Orçamento'!$A$5:$A$104,"&gt;="&amp;Premissas!$B$6,'Orçamento'!$A$5:$A$104,"&lt;="&amp;Premissas!$B$7,'Orçamento'!$B$5:$B$104,$G32,'Orçamento'!$H$5:$H$104,"&lt;&gt;")=0,"",SUMIFS('Orçamento'!$H$5:$H$104,'Orçamento'!$A$5:$A$104,"&gt;="&amp;Premissas!$B$6,'Orçamento'!$A$5:$A$104,"&lt;="&amp;Premissas!$B$7,'Orçamento'!$B$5:$B$104,$G32)))</f>
        <v/>
      </c>
      <c r="K32" s="30">
        <f>IF(OR(NOT(ISNUMBER(I32)),NOT(ISNUMBER(J32))),"",J32-I32)</f>
        <v/>
      </c>
      <c r="L32" s="34">
        <f>IF(OR(NOT(ISNUMBER(I32)),NOT(ISNUMBER(J32))),"",IFERROR(J32/I32,""))</f>
        <v/>
      </c>
    </row>
    <row r="33">
      <c r="A33" s="19">
        <f>IF(Premissas!H9="","",Premissas!H9)</f>
        <v/>
      </c>
      <c r="B33" s="31">
        <f>IF($A33="","",IF(COUNTIFS('Orçamento'!$A$5:$A$104,"&gt;="&amp;Premissas!$B$6,'Orçamento'!$A$5:$A$104,"&lt;="&amp;Premissas!$B$7,'Orçamento'!$D$5:$D$104,$A33,'Orçamento'!$C$5:$C$104,"Receita",'Orçamento'!$G$5:$G$104,"&lt;&gt;")=0,"",SUMIFS('Orçamento'!$G$5:$G$104,'Orçamento'!$A$5:$A$104,"&gt;="&amp;Premissas!$B$6,'Orçamento'!$A$5:$A$104,"&lt;="&amp;Premissas!$B$7,'Orçamento'!$D$5:$D$104,$A33,'Orçamento'!$C$5:$C$104,"Receita")))</f>
        <v/>
      </c>
      <c r="C33" s="31">
        <f>IF($A33="","",IF(COUNTIFS('Orçamento'!$A$5:$A$104,"&gt;="&amp;Premissas!$B$6,'Orçamento'!$A$5:$A$104,"&lt;="&amp;Premissas!$B$7,'Orçamento'!$D$5:$D$104,$A33,'Orçamento'!$C$5:$C$104,"Receita",'Orçamento'!$H$5:$H$104,"&lt;&gt;")=0,"",SUMIFS('Orçamento'!$H$5:$H$104,'Orçamento'!$A$5:$A$104,"&gt;="&amp;Premissas!$B$6,'Orçamento'!$A$5:$A$104,"&lt;="&amp;Premissas!$B$7,'Orçamento'!$D$5:$D$104,$A33,'Orçamento'!$C$5:$C$104,"Receita")))</f>
        <v/>
      </c>
      <c r="D33" s="31">
        <f>IF($A33="","",IF(COUNTIFS('Orçamento'!$A$5:$A$104,"&gt;="&amp;Premissas!$B$6,'Orçamento'!$A$5:$A$104,"&lt;="&amp;Premissas!$B$7,'Orçamento'!$D$5:$D$104,$A33,'Orçamento'!$C$5:$C$104,"Despesa",'Orçamento'!$G$5:$G$104,"&lt;&gt;")=0,"",SUMIFS('Orçamento'!$G$5:$G$104,'Orçamento'!$A$5:$A$104,"&gt;="&amp;Premissas!$B$6,'Orçamento'!$A$5:$A$104,"&lt;="&amp;Premissas!$B$7,'Orçamento'!$D$5:$D$104,$A33,'Orçamento'!$C$5:$C$104,"Despesa")))</f>
        <v/>
      </c>
      <c r="E33" s="31">
        <f>IF($A33="","",IF(COUNTIFS('Orçamento'!$A$5:$A$104,"&gt;="&amp;Premissas!$B$6,'Orçamento'!$A$5:$A$104,"&lt;="&amp;Premissas!$B$7,'Orçamento'!$D$5:$D$104,$A33,'Orçamento'!$C$5:$C$104,"Despesa",'Orçamento'!$H$5:$H$104,"&lt;&gt;")=0,"",SUMIFS('Orçamento'!$H$5:$H$104,'Orçamento'!$A$5:$A$104,"&gt;="&amp;Premissas!$B$6,'Orçamento'!$A$5:$A$104,"&lt;="&amp;Premissas!$B$7,'Orçamento'!$D$5:$D$104,$A33,'Orçamento'!$C$5:$C$104,"Despesa")))</f>
        <v/>
      </c>
      <c r="G33" s="19">
        <f>IF(Premissas!E9="","",Premissas!E9)</f>
        <v/>
      </c>
      <c r="H33" s="19">
        <f>IF(G33="","",IFERROR(VLOOKUP(G33,Premissas!$E$4:$F$15,2,FALSE),""))</f>
        <v/>
      </c>
      <c r="I33" s="31">
        <f>IF($G33="","",IF(COUNTIFS('Orçamento'!$A$5:$A$104,"&gt;="&amp;Premissas!$B$6,'Orçamento'!$A$5:$A$104,"&lt;="&amp;Premissas!$B$7,'Orçamento'!$B$5:$B$104,$G33,'Orçamento'!$G$5:$G$104,"&lt;&gt;")=0,"",SUMIFS('Orçamento'!$G$5:$G$104,'Orçamento'!$A$5:$A$104,"&gt;="&amp;Premissas!$B$6,'Orçamento'!$A$5:$A$104,"&lt;="&amp;Premissas!$B$7,'Orçamento'!$B$5:$B$104,$G33)))</f>
        <v/>
      </c>
      <c r="J33" s="31">
        <f>IF($G33="","",IF(COUNTIFS('Orçamento'!$A$5:$A$104,"&gt;="&amp;Premissas!$B$6,'Orçamento'!$A$5:$A$104,"&lt;="&amp;Premissas!$B$7,'Orçamento'!$B$5:$B$104,$G33,'Orçamento'!$H$5:$H$104,"&lt;&gt;")=0,"",SUMIFS('Orçamento'!$H$5:$H$104,'Orçamento'!$A$5:$A$104,"&gt;="&amp;Premissas!$B$6,'Orçamento'!$A$5:$A$104,"&lt;="&amp;Premissas!$B$7,'Orçamento'!$B$5:$B$104,$G33)))</f>
        <v/>
      </c>
      <c r="K33" s="31">
        <f>IF(OR(NOT(ISNUMBER(I33)),NOT(ISNUMBER(J33))),"",J33-I33)</f>
        <v/>
      </c>
      <c r="L33" s="35">
        <f>IF(OR(NOT(ISNUMBER(I33)),NOT(ISNUMBER(J33))),"",IFERROR(J33/I33,""))</f>
        <v/>
      </c>
    </row>
    <row r="34">
      <c r="A34" s="17">
        <f>IF(Premissas!H10="","",Premissas!H10)</f>
        <v/>
      </c>
      <c r="B34" s="30">
        <f>IF($A34="","",IF(COUNTIFS('Orçamento'!$A$5:$A$104,"&gt;="&amp;Premissas!$B$6,'Orçamento'!$A$5:$A$104,"&lt;="&amp;Premissas!$B$7,'Orçamento'!$D$5:$D$104,$A34,'Orçamento'!$C$5:$C$104,"Receita",'Orçamento'!$G$5:$G$104,"&lt;&gt;")=0,"",SUMIFS('Orçamento'!$G$5:$G$104,'Orçamento'!$A$5:$A$104,"&gt;="&amp;Premissas!$B$6,'Orçamento'!$A$5:$A$104,"&lt;="&amp;Premissas!$B$7,'Orçamento'!$D$5:$D$104,$A34,'Orçamento'!$C$5:$C$104,"Receita")))</f>
        <v/>
      </c>
      <c r="C34" s="30">
        <f>IF($A34="","",IF(COUNTIFS('Orçamento'!$A$5:$A$104,"&gt;="&amp;Premissas!$B$6,'Orçamento'!$A$5:$A$104,"&lt;="&amp;Premissas!$B$7,'Orçamento'!$D$5:$D$104,$A34,'Orçamento'!$C$5:$C$104,"Receita",'Orçamento'!$H$5:$H$104,"&lt;&gt;")=0,"",SUMIFS('Orçamento'!$H$5:$H$104,'Orçamento'!$A$5:$A$104,"&gt;="&amp;Premissas!$B$6,'Orçamento'!$A$5:$A$104,"&lt;="&amp;Premissas!$B$7,'Orçamento'!$D$5:$D$104,$A34,'Orçamento'!$C$5:$C$104,"Receita")))</f>
        <v/>
      </c>
      <c r="D34" s="30">
        <f>IF($A34="","",IF(COUNTIFS('Orçamento'!$A$5:$A$104,"&gt;="&amp;Premissas!$B$6,'Orçamento'!$A$5:$A$104,"&lt;="&amp;Premissas!$B$7,'Orçamento'!$D$5:$D$104,$A34,'Orçamento'!$C$5:$C$104,"Despesa",'Orçamento'!$G$5:$G$104,"&lt;&gt;")=0,"",SUMIFS('Orçamento'!$G$5:$G$104,'Orçamento'!$A$5:$A$104,"&gt;="&amp;Premissas!$B$6,'Orçamento'!$A$5:$A$104,"&lt;="&amp;Premissas!$B$7,'Orçamento'!$D$5:$D$104,$A34,'Orçamento'!$C$5:$C$104,"Despesa")))</f>
        <v/>
      </c>
      <c r="E34" s="30">
        <f>IF($A34="","",IF(COUNTIFS('Orçamento'!$A$5:$A$104,"&gt;="&amp;Premissas!$B$6,'Orçamento'!$A$5:$A$104,"&lt;="&amp;Premissas!$B$7,'Orçamento'!$D$5:$D$104,$A34,'Orçamento'!$C$5:$C$104,"Despesa",'Orçamento'!$H$5:$H$104,"&lt;&gt;")=0,"",SUMIFS('Orçamento'!$H$5:$H$104,'Orçamento'!$A$5:$A$104,"&gt;="&amp;Premissas!$B$6,'Orçamento'!$A$5:$A$104,"&lt;="&amp;Premissas!$B$7,'Orçamento'!$D$5:$D$104,$A34,'Orçamento'!$C$5:$C$104,"Despesa")))</f>
        <v/>
      </c>
      <c r="G34" s="17">
        <f>IF(Premissas!E10="","",Premissas!E10)</f>
        <v/>
      </c>
      <c r="H34" s="17">
        <f>IF(G34="","",IFERROR(VLOOKUP(G34,Premissas!$E$4:$F$15,2,FALSE),""))</f>
        <v/>
      </c>
      <c r="I34" s="30">
        <f>IF($G34="","",IF(COUNTIFS('Orçamento'!$A$5:$A$104,"&gt;="&amp;Premissas!$B$6,'Orçamento'!$A$5:$A$104,"&lt;="&amp;Premissas!$B$7,'Orçamento'!$B$5:$B$104,$G34,'Orçamento'!$G$5:$G$104,"&lt;&gt;")=0,"",SUMIFS('Orçamento'!$G$5:$G$104,'Orçamento'!$A$5:$A$104,"&gt;="&amp;Premissas!$B$6,'Orçamento'!$A$5:$A$104,"&lt;="&amp;Premissas!$B$7,'Orçamento'!$B$5:$B$104,$G34)))</f>
        <v/>
      </c>
      <c r="J34" s="30">
        <f>IF($G34="","",IF(COUNTIFS('Orçamento'!$A$5:$A$104,"&gt;="&amp;Premissas!$B$6,'Orçamento'!$A$5:$A$104,"&lt;="&amp;Premissas!$B$7,'Orçamento'!$B$5:$B$104,$G34,'Orçamento'!$H$5:$H$104,"&lt;&gt;")=0,"",SUMIFS('Orçamento'!$H$5:$H$104,'Orçamento'!$A$5:$A$104,"&gt;="&amp;Premissas!$B$6,'Orçamento'!$A$5:$A$104,"&lt;="&amp;Premissas!$B$7,'Orçamento'!$B$5:$B$104,$G34)))</f>
        <v/>
      </c>
      <c r="K34" s="30">
        <f>IF(OR(NOT(ISNUMBER(I34)),NOT(ISNUMBER(J34))),"",J34-I34)</f>
        <v/>
      </c>
      <c r="L34" s="34">
        <f>IF(OR(NOT(ISNUMBER(I34)),NOT(ISNUMBER(J34))),"",IFERROR(J34/I34,""))</f>
        <v/>
      </c>
    </row>
    <row r="35">
      <c r="A35" s="19">
        <f>IF(Premissas!H11="","",Premissas!H11)</f>
        <v/>
      </c>
      <c r="B35" s="31">
        <f>IF($A35="","",IF(COUNTIFS('Orçamento'!$A$5:$A$104,"&gt;="&amp;Premissas!$B$6,'Orçamento'!$A$5:$A$104,"&lt;="&amp;Premissas!$B$7,'Orçamento'!$D$5:$D$104,$A35,'Orçamento'!$C$5:$C$104,"Receita",'Orçamento'!$G$5:$G$104,"&lt;&gt;")=0,"",SUMIFS('Orçamento'!$G$5:$G$104,'Orçamento'!$A$5:$A$104,"&gt;="&amp;Premissas!$B$6,'Orçamento'!$A$5:$A$104,"&lt;="&amp;Premissas!$B$7,'Orçamento'!$D$5:$D$104,$A35,'Orçamento'!$C$5:$C$104,"Receita")))</f>
        <v/>
      </c>
      <c r="C35" s="31">
        <f>IF($A35="","",IF(COUNTIFS('Orçamento'!$A$5:$A$104,"&gt;="&amp;Premissas!$B$6,'Orçamento'!$A$5:$A$104,"&lt;="&amp;Premissas!$B$7,'Orçamento'!$D$5:$D$104,$A35,'Orçamento'!$C$5:$C$104,"Receita",'Orçamento'!$H$5:$H$104,"&lt;&gt;")=0,"",SUMIFS('Orçamento'!$H$5:$H$104,'Orçamento'!$A$5:$A$104,"&gt;="&amp;Premissas!$B$6,'Orçamento'!$A$5:$A$104,"&lt;="&amp;Premissas!$B$7,'Orçamento'!$D$5:$D$104,$A35,'Orçamento'!$C$5:$C$104,"Receita")))</f>
        <v/>
      </c>
      <c r="D35" s="31">
        <f>IF($A35="","",IF(COUNTIFS('Orçamento'!$A$5:$A$104,"&gt;="&amp;Premissas!$B$6,'Orçamento'!$A$5:$A$104,"&lt;="&amp;Premissas!$B$7,'Orçamento'!$D$5:$D$104,$A35,'Orçamento'!$C$5:$C$104,"Despesa",'Orçamento'!$G$5:$G$104,"&lt;&gt;")=0,"",SUMIFS('Orçamento'!$G$5:$G$104,'Orçamento'!$A$5:$A$104,"&gt;="&amp;Premissas!$B$6,'Orçamento'!$A$5:$A$104,"&lt;="&amp;Premissas!$B$7,'Orçamento'!$D$5:$D$104,$A35,'Orçamento'!$C$5:$C$104,"Despesa")))</f>
        <v/>
      </c>
      <c r="E35" s="31">
        <f>IF($A35="","",IF(COUNTIFS('Orçamento'!$A$5:$A$104,"&gt;="&amp;Premissas!$B$6,'Orçamento'!$A$5:$A$104,"&lt;="&amp;Premissas!$B$7,'Orçamento'!$D$5:$D$104,$A35,'Orçamento'!$C$5:$C$104,"Despesa",'Orçamento'!$H$5:$H$104,"&lt;&gt;")=0,"",SUMIFS('Orçamento'!$H$5:$H$104,'Orçamento'!$A$5:$A$104,"&gt;="&amp;Premissas!$B$6,'Orçamento'!$A$5:$A$104,"&lt;="&amp;Premissas!$B$7,'Orçamento'!$D$5:$D$104,$A35,'Orçamento'!$C$5:$C$104,"Despesa")))</f>
        <v/>
      </c>
      <c r="G35" s="19">
        <f>IF(Premissas!E11="","",Premissas!E11)</f>
        <v/>
      </c>
      <c r="H35" s="19">
        <f>IF(G35="","",IFERROR(VLOOKUP(G35,Premissas!$E$4:$F$15,2,FALSE),""))</f>
        <v/>
      </c>
      <c r="I35" s="31">
        <f>IF($G35="","",IF(COUNTIFS('Orçamento'!$A$5:$A$104,"&gt;="&amp;Premissas!$B$6,'Orçamento'!$A$5:$A$104,"&lt;="&amp;Premissas!$B$7,'Orçamento'!$B$5:$B$104,$G35,'Orçamento'!$G$5:$G$104,"&lt;&gt;")=0,"",SUMIFS('Orçamento'!$G$5:$G$104,'Orçamento'!$A$5:$A$104,"&gt;="&amp;Premissas!$B$6,'Orçamento'!$A$5:$A$104,"&lt;="&amp;Premissas!$B$7,'Orçamento'!$B$5:$B$104,$G35)))</f>
        <v/>
      </c>
      <c r="J35" s="31">
        <f>IF($G35="","",IF(COUNTIFS('Orçamento'!$A$5:$A$104,"&gt;="&amp;Premissas!$B$6,'Orçamento'!$A$5:$A$104,"&lt;="&amp;Premissas!$B$7,'Orçamento'!$B$5:$B$104,$G35,'Orçamento'!$H$5:$H$104,"&lt;&gt;")=0,"",SUMIFS('Orçamento'!$H$5:$H$104,'Orçamento'!$A$5:$A$104,"&gt;="&amp;Premissas!$B$6,'Orçamento'!$A$5:$A$104,"&lt;="&amp;Premissas!$B$7,'Orçamento'!$B$5:$B$104,$G35)))</f>
        <v/>
      </c>
      <c r="K35" s="31">
        <f>IF(OR(NOT(ISNUMBER(I35)),NOT(ISNUMBER(J35))),"",J35-I35)</f>
        <v/>
      </c>
      <c r="L35" s="35">
        <f>IF(OR(NOT(ISNUMBER(I35)),NOT(ISNUMBER(J35))),"",IFERROR(J35/I35,""))</f>
        <v/>
      </c>
    </row>
    <row r="36">
      <c r="A36" s="17">
        <f>IF(Premissas!H12="","",Premissas!H12)</f>
        <v/>
      </c>
      <c r="B36" s="30">
        <f>IF($A36="","",IF(COUNTIFS('Orçamento'!$A$5:$A$104,"&gt;="&amp;Premissas!$B$6,'Orçamento'!$A$5:$A$104,"&lt;="&amp;Premissas!$B$7,'Orçamento'!$D$5:$D$104,$A36,'Orçamento'!$C$5:$C$104,"Receita",'Orçamento'!$G$5:$G$104,"&lt;&gt;")=0,"",SUMIFS('Orçamento'!$G$5:$G$104,'Orçamento'!$A$5:$A$104,"&gt;="&amp;Premissas!$B$6,'Orçamento'!$A$5:$A$104,"&lt;="&amp;Premissas!$B$7,'Orçamento'!$D$5:$D$104,$A36,'Orçamento'!$C$5:$C$104,"Receita")))</f>
        <v/>
      </c>
      <c r="C36" s="30">
        <f>IF($A36="","",IF(COUNTIFS('Orçamento'!$A$5:$A$104,"&gt;="&amp;Premissas!$B$6,'Orçamento'!$A$5:$A$104,"&lt;="&amp;Premissas!$B$7,'Orçamento'!$D$5:$D$104,$A36,'Orçamento'!$C$5:$C$104,"Receita",'Orçamento'!$H$5:$H$104,"&lt;&gt;")=0,"",SUMIFS('Orçamento'!$H$5:$H$104,'Orçamento'!$A$5:$A$104,"&gt;="&amp;Premissas!$B$6,'Orçamento'!$A$5:$A$104,"&lt;="&amp;Premissas!$B$7,'Orçamento'!$D$5:$D$104,$A36,'Orçamento'!$C$5:$C$104,"Receita")))</f>
        <v/>
      </c>
      <c r="D36" s="30">
        <f>IF($A36="","",IF(COUNTIFS('Orçamento'!$A$5:$A$104,"&gt;="&amp;Premissas!$B$6,'Orçamento'!$A$5:$A$104,"&lt;="&amp;Premissas!$B$7,'Orçamento'!$D$5:$D$104,$A36,'Orçamento'!$C$5:$C$104,"Despesa",'Orçamento'!$G$5:$G$104,"&lt;&gt;")=0,"",SUMIFS('Orçamento'!$G$5:$G$104,'Orçamento'!$A$5:$A$104,"&gt;="&amp;Premissas!$B$6,'Orçamento'!$A$5:$A$104,"&lt;="&amp;Premissas!$B$7,'Orçamento'!$D$5:$D$104,$A36,'Orçamento'!$C$5:$C$104,"Despesa")))</f>
        <v/>
      </c>
      <c r="E36" s="30">
        <f>IF($A36="","",IF(COUNTIFS('Orçamento'!$A$5:$A$104,"&gt;="&amp;Premissas!$B$6,'Orçamento'!$A$5:$A$104,"&lt;="&amp;Premissas!$B$7,'Orçamento'!$D$5:$D$104,$A36,'Orçamento'!$C$5:$C$104,"Despesa",'Orçamento'!$H$5:$H$104,"&lt;&gt;")=0,"",SUMIFS('Orçamento'!$H$5:$H$104,'Orçamento'!$A$5:$A$104,"&gt;="&amp;Premissas!$B$6,'Orçamento'!$A$5:$A$104,"&lt;="&amp;Premissas!$B$7,'Orçamento'!$D$5:$D$104,$A36,'Orçamento'!$C$5:$C$104,"Despesa")))</f>
        <v/>
      </c>
      <c r="G36" s="17">
        <f>IF(Premissas!E12="","",Premissas!E12)</f>
        <v/>
      </c>
      <c r="H36" s="17">
        <f>IF(G36="","",IFERROR(VLOOKUP(G36,Premissas!$E$4:$F$15,2,FALSE),""))</f>
        <v/>
      </c>
      <c r="I36" s="30">
        <f>IF($G36="","",IF(COUNTIFS('Orçamento'!$A$5:$A$104,"&gt;="&amp;Premissas!$B$6,'Orçamento'!$A$5:$A$104,"&lt;="&amp;Premissas!$B$7,'Orçamento'!$B$5:$B$104,$G36,'Orçamento'!$G$5:$G$104,"&lt;&gt;")=0,"",SUMIFS('Orçamento'!$G$5:$G$104,'Orçamento'!$A$5:$A$104,"&gt;="&amp;Premissas!$B$6,'Orçamento'!$A$5:$A$104,"&lt;="&amp;Premissas!$B$7,'Orçamento'!$B$5:$B$104,$G36)))</f>
        <v/>
      </c>
      <c r="J36" s="30">
        <f>IF($G36="","",IF(COUNTIFS('Orçamento'!$A$5:$A$104,"&gt;="&amp;Premissas!$B$6,'Orçamento'!$A$5:$A$104,"&lt;="&amp;Premissas!$B$7,'Orçamento'!$B$5:$B$104,$G36,'Orçamento'!$H$5:$H$104,"&lt;&gt;")=0,"",SUMIFS('Orçamento'!$H$5:$H$104,'Orçamento'!$A$5:$A$104,"&gt;="&amp;Premissas!$B$6,'Orçamento'!$A$5:$A$104,"&lt;="&amp;Premissas!$B$7,'Orçamento'!$B$5:$B$104,$G36)))</f>
        <v/>
      </c>
      <c r="K36" s="30">
        <f>IF(OR(NOT(ISNUMBER(I36)),NOT(ISNUMBER(J36))),"",J36-I36)</f>
        <v/>
      </c>
      <c r="L36" s="34">
        <f>IF(OR(NOT(ISNUMBER(I36)),NOT(ISNUMBER(J36))),"",IFERROR(J36/I36,""))</f>
        <v/>
      </c>
    </row>
    <row r="37">
      <c r="A37" s="19">
        <f>IF(Premissas!H13="","",Premissas!H13)</f>
        <v/>
      </c>
      <c r="B37" s="31">
        <f>IF($A37="","",IF(COUNTIFS('Orçamento'!$A$5:$A$104,"&gt;="&amp;Premissas!$B$6,'Orçamento'!$A$5:$A$104,"&lt;="&amp;Premissas!$B$7,'Orçamento'!$D$5:$D$104,$A37,'Orçamento'!$C$5:$C$104,"Receita",'Orçamento'!$G$5:$G$104,"&lt;&gt;")=0,"",SUMIFS('Orçamento'!$G$5:$G$104,'Orçamento'!$A$5:$A$104,"&gt;="&amp;Premissas!$B$6,'Orçamento'!$A$5:$A$104,"&lt;="&amp;Premissas!$B$7,'Orçamento'!$D$5:$D$104,$A37,'Orçamento'!$C$5:$C$104,"Receita")))</f>
        <v/>
      </c>
      <c r="C37" s="31">
        <f>IF($A37="","",IF(COUNTIFS('Orçamento'!$A$5:$A$104,"&gt;="&amp;Premissas!$B$6,'Orçamento'!$A$5:$A$104,"&lt;="&amp;Premissas!$B$7,'Orçamento'!$D$5:$D$104,$A37,'Orçamento'!$C$5:$C$104,"Receita",'Orçamento'!$H$5:$H$104,"&lt;&gt;")=0,"",SUMIFS('Orçamento'!$H$5:$H$104,'Orçamento'!$A$5:$A$104,"&gt;="&amp;Premissas!$B$6,'Orçamento'!$A$5:$A$104,"&lt;="&amp;Premissas!$B$7,'Orçamento'!$D$5:$D$104,$A37,'Orçamento'!$C$5:$C$104,"Receita")))</f>
        <v/>
      </c>
      <c r="D37" s="31">
        <f>IF($A37="","",IF(COUNTIFS('Orçamento'!$A$5:$A$104,"&gt;="&amp;Premissas!$B$6,'Orçamento'!$A$5:$A$104,"&lt;="&amp;Premissas!$B$7,'Orçamento'!$D$5:$D$104,$A37,'Orçamento'!$C$5:$C$104,"Despesa",'Orçamento'!$G$5:$G$104,"&lt;&gt;")=0,"",SUMIFS('Orçamento'!$G$5:$G$104,'Orçamento'!$A$5:$A$104,"&gt;="&amp;Premissas!$B$6,'Orçamento'!$A$5:$A$104,"&lt;="&amp;Premissas!$B$7,'Orçamento'!$D$5:$D$104,$A37,'Orçamento'!$C$5:$C$104,"Despesa")))</f>
        <v/>
      </c>
      <c r="E37" s="31">
        <f>IF($A37="","",IF(COUNTIFS('Orçamento'!$A$5:$A$104,"&gt;="&amp;Premissas!$B$6,'Orçamento'!$A$5:$A$104,"&lt;="&amp;Premissas!$B$7,'Orçamento'!$D$5:$D$104,$A37,'Orçamento'!$C$5:$C$104,"Despesa",'Orçamento'!$H$5:$H$104,"&lt;&gt;")=0,"",SUMIFS('Orçamento'!$H$5:$H$104,'Orçamento'!$A$5:$A$104,"&gt;="&amp;Premissas!$B$6,'Orçamento'!$A$5:$A$104,"&lt;="&amp;Premissas!$B$7,'Orçamento'!$D$5:$D$104,$A37,'Orçamento'!$C$5:$C$104,"Despesa")))</f>
        <v/>
      </c>
      <c r="G37" s="19">
        <f>IF(Premissas!E13="","",Premissas!E13)</f>
        <v/>
      </c>
      <c r="H37" s="19">
        <f>IF(G37="","",IFERROR(VLOOKUP(G37,Premissas!$E$4:$F$15,2,FALSE),""))</f>
        <v/>
      </c>
      <c r="I37" s="31">
        <f>IF($G37="","",IF(COUNTIFS('Orçamento'!$A$5:$A$104,"&gt;="&amp;Premissas!$B$6,'Orçamento'!$A$5:$A$104,"&lt;="&amp;Premissas!$B$7,'Orçamento'!$B$5:$B$104,$G37,'Orçamento'!$G$5:$G$104,"&lt;&gt;")=0,"",SUMIFS('Orçamento'!$G$5:$G$104,'Orçamento'!$A$5:$A$104,"&gt;="&amp;Premissas!$B$6,'Orçamento'!$A$5:$A$104,"&lt;="&amp;Premissas!$B$7,'Orçamento'!$B$5:$B$104,$G37)))</f>
        <v/>
      </c>
      <c r="J37" s="31">
        <f>IF($G37="","",IF(COUNTIFS('Orçamento'!$A$5:$A$104,"&gt;="&amp;Premissas!$B$6,'Orçamento'!$A$5:$A$104,"&lt;="&amp;Premissas!$B$7,'Orçamento'!$B$5:$B$104,$G37,'Orçamento'!$H$5:$H$104,"&lt;&gt;")=0,"",SUMIFS('Orçamento'!$H$5:$H$104,'Orçamento'!$A$5:$A$104,"&gt;="&amp;Premissas!$B$6,'Orçamento'!$A$5:$A$104,"&lt;="&amp;Premissas!$B$7,'Orçamento'!$B$5:$B$104,$G37)))</f>
        <v/>
      </c>
      <c r="K37" s="31">
        <f>IF(OR(NOT(ISNUMBER(I37)),NOT(ISNUMBER(J37))),"",J37-I37)</f>
        <v/>
      </c>
      <c r="L37" s="35">
        <f>IF(OR(NOT(ISNUMBER(I37)),NOT(ISNUMBER(J37))),"",IFERROR(J37/I37,""))</f>
        <v/>
      </c>
    </row>
    <row r="38">
      <c r="G38" s="17">
        <f>IF(Premissas!E14="","",Premissas!E14)</f>
        <v/>
      </c>
      <c r="H38" s="17">
        <f>IF(G38="","",IFERROR(VLOOKUP(G38,Premissas!$E$4:$F$15,2,FALSE),""))</f>
        <v/>
      </c>
      <c r="I38" s="30">
        <f>IF($G38="","",IF(COUNTIFS('Orçamento'!$A$5:$A$104,"&gt;="&amp;Premissas!$B$6,'Orçamento'!$A$5:$A$104,"&lt;="&amp;Premissas!$B$7,'Orçamento'!$B$5:$B$104,$G38,'Orçamento'!$G$5:$G$104,"&lt;&gt;")=0,"",SUMIFS('Orçamento'!$G$5:$G$104,'Orçamento'!$A$5:$A$104,"&gt;="&amp;Premissas!$B$6,'Orçamento'!$A$5:$A$104,"&lt;="&amp;Premissas!$B$7,'Orçamento'!$B$5:$B$104,$G38)))</f>
        <v/>
      </c>
      <c r="J38" s="30">
        <f>IF($G38="","",IF(COUNTIFS('Orçamento'!$A$5:$A$104,"&gt;="&amp;Premissas!$B$6,'Orçamento'!$A$5:$A$104,"&lt;="&amp;Premissas!$B$7,'Orçamento'!$B$5:$B$104,$G38,'Orçamento'!$H$5:$H$104,"&lt;&gt;")=0,"",SUMIFS('Orçamento'!$H$5:$H$104,'Orçamento'!$A$5:$A$104,"&gt;="&amp;Premissas!$B$6,'Orçamento'!$A$5:$A$104,"&lt;="&amp;Premissas!$B$7,'Orçamento'!$B$5:$B$104,$G38)))</f>
        <v/>
      </c>
      <c r="K38" s="30">
        <f>IF(OR(NOT(ISNUMBER(I38)),NOT(ISNUMBER(J38))),"",J38-I38)</f>
        <v/>
      </c>
      <c r="L38" s="34">
        <f>IF(OR(NOT(ISNUMBER(I38)),NOT(ISNUMBER(J38))),"",IFERROR(J38/I38,""))</f>
        <v/>
      </c>
    </row>
    <row r="39">
      <c r="G39" s="19">
        <f>IF(Premissas!E15="","",Premissas!E15)</f>
        <v/>
      </c>
      <c r="H39" s="19">
        <f>IF(G39="","",IFERROR(VLOOKUP(G39,Premissas!$E$4:$F$15,2,FALSE),""))</f>
        <v/>
      </c>
      <c r="I39" s="31">
        <f>IF($G39="","",IF(COUNTIFS('Orçamento'!$A$5:$A$104,"&gt;="&amp;Premissas!$B$6,'Orçamento'!$A$5:$A$104,"&lt;="&amp;Premissas!$B$7,'Orçamento'!$B$5:$B$104,$G39,'Orçamento'!$G$5:$G$104,"&lt;&gt;")=0,"",SUMIFS('Orçamento'!$G$5:$G$104,'Orçamento'!$A$5:$A$104,"&gt;="&amp;Premissas!$B$6,'Orçamento'!$A$5:$A$104,"&lt;="&amp;Premissas!$B$7,'Orçamento'!$B$5:$B$104,$G39)))</f>
        <v/>
      </c>
      <c r="J39" s="31">
        <f>IF($G39="","",IF(COUNTIFS('Orçamento'!$A$5:$A$104,"&gt;="&amp;Premissas!$B$6,'Orçamento'!$A$5:$A$104,"&lt;="&amp;Premissas!$B$7,'Orçamento'!$B$5:$B$104,$G39,'Orçamento'!$H$5:$H$104,"&lt;&gt;")=0,"",SUMIFS('Orçamento'!$H$5:$H$104,'Orçamento'!$A$5:$A$104,"&gt;="&amp;Premissas!$B$6,'Orçamento'!$A$5:$A$104,"&lt;="&amp;Premissas!$B$7,'Orçamento'!$B$5:$B$104,$G39)))</f>
        <v/>
      </c>
      <c r="K39" s="31">
        <f>IF(OR(NOT(ISNUMBER(I39)),NOT(ISNUMBER(J39))),"",J39-I39)</f>
        <v/>
      </c>
      <c r="L39" s="35">
        <f>IF(OR(NOT(ISNUMBER(I39)),NOT(ISNUMBER(J39))),"",IFERROR(J39/I39,""))</f>
        <v/>
      </c>
    </row>
  </sheetData>
  <autoFilter ref="A11:G23"/>
  <mergeCells count="1">
    <mergeCell ref="A1:L1"/>
  </mergeCells>
  <conditionalFormatting sqref="F4:F5">
    <cfRule type="expression" priority="1" dxfId="0">
      <formula>AND(ISNUMBER(F4),F4&lt;0)</formula>
    </cfRule>
    <cfRule type="expression" priority="2" dxfId="1">
      <formula>AND(ISNUMBER(F4),F4&gt;=0)</formula>
    </cfRule>
  </conditionalFormatting>
  <conditionalFormatting sqref="H4">
    <cfRule type="expression" priority="3" dxfId="0">
      <formula>H4&gt;0</formula>
    </cfRule>
  </conditionalFormatting>
  <conditionalFormatting sqref="F12:G23">
    <cfRule type="expression" priority="4" dxfId="0">
      <formula>AND(ISNUMBER(F12),F12&lt;0)</formula>
    </cfRule>
    <cfRule type="expression" priority="5" dxfId="1">
      <formula>AND(ISNUMBER(F12),F12&gt;=0)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8873A"/>
    <outlinePr summaryBelow="1" summaryRight="1"/>
    <pageSetUpPr fitToPage="1"/>
  </sheetPr>
  <dimension ref="A1:K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13" customWidth="1" min="3" max="3"/>
    <col width="30" customWidth="1" min="4" max="4"/>
    <col width="29" customWidth="1" min="5" max="5"/>
    <col width="28" customWidth="1" min="6" max="6"/>
    <col width="15" customWidth="1" min="7" max="7"/>
    <col width="15" customWidth="1" min="8" max="8"/>
    <col width="15" customWidth="1" min="9" max="9"/>
    <col width="12" customWidth="1" min="10" max="10"/>
    <col width="22" customWidth="1" min="11" max="11"/>
  </cols>
  <sheetData>
    <row r="1" ht="28" customHeight="1">
      <c r="A1" s="1" t="inlineStr">
        <is>
          <t>Orçamento anual — Congregação Fictícia Horizonte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n"/>
    </row>
    <row r="2" ht="30" customHeight="1">
      <c r="A2" s="4" t="inlineStr">
        <is>
          <t>Preencha as células amarelas. As situações calculadas são alertas para conferência humana.</t>
        </is>
      </c>
    </row>
    <row r="3"/>
    <row r="4" ht="28" customHeight="1">
      <c r="A4" s="13" t="inlineStr">
        <is>
          <t>Mês de referência</t>
        </is>
      </c>
      <c r="B4" s="13" t="inlineStr">
        <is>
          <t>Conta</t>
        </is>
      </c>
      <c r="C4" s="13" t="inlineStr">
        <is>
          <t>Natureza</t>
        </is>
      </c>
      <c r="D4" s="13" t="inlineStr">
        <is>
          <t>Ministério</t>
        </is>
      </c>
      <c r="E4" s="13" t="inlineStr">
        <is>
          <t>Evento</t>
        </is>
      </c>
      <c r="F4" s="13" t="inlineStr">
        <is>
          <t>Responsável</t>
        </is>
      </c>
      <c r="G4" s="13" t="inlineStr">
        <is>
          <t>Previsto</t>
        </is>
      </c>
      <c r="H4" s="13" t="inlineStr">
        <is>
          <t>Realizado</t>
        </is>
      </c>
      <c r="I4" s="13" t="inlineStr">
        <is>
          <t>Variação</t>
        </is>
      </c>
      <c r="J4" s="13" t="inlineStr">
        <is>
          <t>Execução</t>
        </is>
      </c>
      <c r="K4" s="13" t="inlineStr">
        <is>
          <t>Situação</t>
        </is>
      </c>
    </row>
    <row r="5" ht="20" customHeight="1">
      <c r="A5" s="36" t="n">
        <v>46023</v>
      </c>
      <c r="B5" s="22" t="inlineStr">
        <is>
          <t>Receita Fictícia Comunitária</t>
        </is>
      </c>
      <c r="C5" s="23">
        <f>IF(B5="","",IFERROR(VLOOKUP(B5,Premissas!$E$4:$F$15,2,FALSE),""))</f>
        <v/>
      </c>
      <c r="D5" s="22" t="inlineStr">
        <is>
          <t>Núcleo Fictício Aurora</t>
        </is>
      </c>
      <c r="E5" s="22" t="inlineStr">
        <is>
          <t>Rotina Fictícia de Janeiro</t>
        </is>
      </c>
      <c r="F5" s="22" t="inlineStr">
        <is>
          <t>Responsável Fictício Alfa</t>
        </is>
      </c>
      <c r="G5" s="37" t="n">
        <v>25000</v>
      </c>
      <c r="H5" s="37" t="n">
        <v>24300</v>
      </c>
      <c r="I5" s="31">
        <f>IF(OR(A5="",NOT(ISNUMBER(G5)),NOT(ISNUMBER(H5))),"",H5-G5)</f>
        <v/>
      </c>
      <c r="J5" s="35">
        <f>IF(OR(A5="",NOT(ISNUMBER(G5)),NOT(ISNUMBER(H5))),"",IFERROR(H5/G5,""))</f>
        <v/>
      </c>
      <c r="K5" s="23">
        <f>IFERROR(IF(AND(A5="",B5="",D5="",E5="",F5="",G5="",H5=""),"",IF(A5="","Conferir data",IF(C5="","Conferir conta",IF(AND(NOT(ISNUMBER(G5)),NOT(ISNUMBER(H5))),"Pendente de valores",IF(NOT(ISNUMBER(G5)),"Sem previsto",IF(NOT(ISNUMBER(H5)),"Sem realizado",IF(C5="Despesa",IF(H5&gt;G5*(1+Premissas!$B$5),"Conferir: acima","Dentro do limite"),IF(H5&lt;G5*(1-Premissas!$B$5),"Conferir: abaixo","Dentro do limite")))))))),"Conferir dados")</f>
        <v/>
      </c>
    </row>
    <row r="6" ht="20" customHeight="1">
      <c r="A6" s="36" t="n">
        <v>46023</v>
      </c>
      <c r="B6" s="22" t="inlineStr">
        <is>
          <t>Despesa Fictícia de Materiais</t>
        </is>
      </c>
      <c r="C6" s="25">
        <f>IF(B6="","",IFERROR(VLOOKUP(B6,Premissas!$E$4:$F$15,2,FALSE),""))</f>
        <v/>
      </c>
      <c r="D6" s="22" t="inlineStr">
        <is>
          <t>Núcleo Fictício Semente</t>
        </is>
      </c>
      <c r="E6" s="22" t="inlineStr">
        <is>
          <t>Oficina Fictícia Semente</t>
        </is>
      </c>
      <c r="F6" s="22" t="inlineStr">
        <is>
          <t>Responsável Fictício Beta</t>
        </is>
      </c>
      <c r="G6" s="37" t="n">
        <v>4500</v>
      </c>
      <c r="H6" s="37" t="n">
        <v>5100</v>
      </c>
      <c r="I6" s="30">
        <f>IF(OR(A6="",NOT(ISNUMBER(G6)),NOT(ISNUMBER(H6))),"",H6-G6)</f>
        <v/>
      </c>
      <c r="J6" s="34">
        <f>IF(OR(A6="",NOT(ISNUMBER(G6)),NOT(ISNUMBER(H6))),"",IFERROR(H6/G6,""))</f>
        <v/>
      </c>
      <c r="K6" s="25">
        <f>IFERROR(IF(AND(A6="",B6="",D6="",E6="",F6="",G6="",H6=""),"",IF(A6="","Conferir data",IF(C6="","Conferir conta",IF(AND(NOT(ISNUMBER(G6)),NOT(ISNUMBER(H6))),"Pendente de valores",IF(NOT(ISNUMBER(G6)),"Sem previsto",IF(NOT(ISNUMBER(H6)),"Sem realizado",IF(C6="Despesa",IF(H6&gt;G6*(1+Premissas!$B$5),"Conferir: acima","Dentro do limite"),IF(H6&lt;G6*(1-Premissas!$B$5),"Conferir: abaixo","Dentro do limite")))))))),"Conferir dados")</f>
        <v/>
      </c>
    </row>
    <row r="7" ht="20" customHeight="1">
      <c r="A7" s="36" t="n">
        <v>46054</v>
      </c>
      <c r="B7" s="22" t="inlineStr">
        <is>
          <t>Receita Fictícia de Eventos</t>
        </is>
      </c>
      <c r="C7" s="23">
        <f>IF(B7="","",IFERROR(VLOOKUP(B7,Premissas!$E$4:$F$15,2,FALSE),""))</f>
        <v/>
      </c>
      <c r="D7" s="22" t="inlineStr">
        <is>
          <t>Núcleo Fictício Caminho</t>
        </is>
      </c>
      <c r="E7" s="22" t="inlineStr">
        <is>
          <t>Encontro Fictício Caminho</t>
        </is>
      </c>
      <c r="F7" s="22" t="inlineStr">
        <is>
          <t>Responsável Fictício Gama</t>
        </is>
      </c>
      <c r="G7" s="37" t="n">
        <v>8000</v>
      </c>
      <c r="H7" s="37" t="n">
        <v>7000</v>
      </c>
      <c r="I7" s="31">
        <f>IF(OR(A7="",NOT(ISNUMBER(G7)),NOT(ISNUMBER(H7))),"",H7-G7)</f>
        <v/>
      </c>
      <c r="J7" s="35">
        <f>IF(OR(A7="",NOT(ISNUMBER(G7)),NOT(ISNUMBER(H7))),"",IFERROR(H7/G7,""))</f>
        <v/>
      </c>
      <c r="K7" s="23">
        <f>IFERROR(IF(AND(A7="",B7="",D7="",E7="",F7="",G7="",H7=""),"",IF(A7="","Conferir data",IF(C7="","Conferir conta",IF(AND(NOT(ISNUMBER(G7)),NOT(ISNUMBER(H7))),"Pendente de valores",IF(NOT(ISNUMBER(G7)),"Sem previsto",IF(NOT(ISNUMBER(H7)),"Sem realizado",IF(C7="Despesa",IF(H7&gt;G7*(1+Premissas!$B$5),"Conferir: acima","Dentro do limite"),IF(H7&lt;G7*(1-Premissas!$B$5),"Conferir: abaixo","Dentro do limite")))))))),"Conferir dados")</f>
        <v/>
      </c>
    </row>
    <row r="8" ht="20" customHeight="1">
      <c r="A8" s="36" t="n">
        <v>46082</v>
      </c>
      <c r="B8" s="22" t="inlineStr">
        <is>
          <t>Despesa Fictícia de Manutenção</t>
        </is>
      </c>
      <c r="C8" s="25">
        <f>IF(B8="","",IFERROR(VLOOKUP(B8,Premissas!$E$4:$F$15,2,FALSE),""))</f>
        <v/>
      </c>
      <c r="D8" s="22" t="inlineStr">
        <is>
          <t>Administração Fictícia Central</t>
        </is>
      </c>
      <c r="E8" s="22" t="inlineStr">
        <is>
          <t>Revisão Fictícia de Espaços</t>
        </is>
      </c>
      <c r="F8" s="22" t="inlineStr">
        <is>
          <t>Responsável Fictício Delta</t>
        </is>
      </c>
      <c r="G8" s="37" t="n">
        <v>6000</v>
      </c>
      <c r="H8" s="37" t="n">
        <v>5800</v>
      </c>
      <c r="I8" s="30">
        <f>IF(OR(A8="",NOT(ISNUMBER(G8)),NOT(ISNUMBER(H8))),"",H8-G8)</f>
        <v/>
      </c>
      <c r="J8" s="34">
        <f>IF(OR(A8="",NOT(ISNUMBER(G8)),NOT(ISNUMBER(H8))),"",IFERROR(H8/G8,""))</f>
        <v/>
      </c>
      <c r="K8" s="25">
        <f>IFERROR(IF(AND(A8="",B8="",D8="",E8="",F8="",G8="",H8=""),"",IF(A8="","Conferir data",IF(C8="","Conferir conta",IF(AND(NOT(ISNUMBER(G8)),NOT(ISNUMBER(H8))),"Pendente de valores",IF(NOT(ISNUMBER(G8)),"Sem previsto",IF(NOT(ISNUMBER(H8)),"Sem realizado",IF(C8="Despesa",IF(H8&gt;G8*(1+Premissas!$B$5),"Conferir: acima","Dentro do limite"),IF(H8&lt;G8*(1-Premissas!$B$5),"Conferir: abaixo","Dentro do limite")))))))),"Conferir dados")</f>
        <v/>
      </c>
    </row>
    <row r="9" ht="20" customHeight="1">
      <c r="A9" s="36" t="n">
        <v>46113</v>
      </c>
      <c r="B9" s="22" t="inlineStr">
        <is>
          <t>Despesa Fictícia de Formação</t>
        </is>
      </c>
      <c r="C9" s="23">
        <f>IF(B9="","",IFERROR(VLOOKUP(B9,Premissas!$E$4:$F$15,2,FALSE),""))</f>
        <v/>
      </c>
      <c r="D9" s="22" t="inlineStr">
        <is>
          <t>Núcleo Fictício Harmonia</t>
        </is>
      </c>
      <c r="E9" s="22" t="inlineStr">
        <is>
          <t>Curso Fictício Harmonia</t>
        </is>
      </c>
      <c r="F9" s="22" t="inlineStr">
        <is>
          <t>Responsável Fictício Épsilon</t>
        </is>
      </c>
      <c r="G9" s="37" t="n">
        <v>3500</v>
      </c>
      <c r="H9" s="37" t="n"/>
      <c r="I9" s="31">
        <f>IF(OR(A9="",NOT(ISNUMBER(G9)),NOT(ISNUMBER(H9))),"",H9-G9)</f>
        <v/>
      </c>
      <c r="J9" s="35">
        <f>IF(OR(A9="",NOT(ISNUMBER(G9)),NOT(ISNUMBER(H9))),"",IFERROR(H9/G9,""))</f>
        <v/>
      </c>
      <c r="K9" s="23">
        <f>IFERROR(IF(AND(A9="",B9="",D9="",E9="",F9="",G9="",H9=""),"",IF(A9="","Conferir data",IF(C9="","Conferir conta",IF(AND(NOT(ISNUMBER(G9)),NOT(ISNUMBER(H9))),"Pendente de valores",IF(NOT(ISNUMBER(G9)),"Sem previsto",IF(NOT(ISNUMBER(H9)),"Sem realizado",IF(C9="Despesa",IF(H9&gt;G9*(1+Premissas!$B$5),"Conferir: acima","Dentro do limite"),IF(H9&lt;G9*(1-Premissas!$B$5),"Conferir: abaixo","Dentro do limite")))))))),"Conferir dados")</f>
        <v/>
      </c>
    </row>
    <row r="10" ht="20" customHeight="1">
      <c r="A10" s="36" t="n">
        <v>46143</v>
      </c>
      <c r="B10" s="22" t="inlineStr">
        <is>
          <t>Receita Fictícia Comunitária</t>
        </is>
      </c>
      <c r="C10" s="25">
        <f>IF(B10="","",IFERROR(VLOOKUP(B10,Premissas!$E$4:$F$15,2,FALSE),""))</f>
        <v/>
      </c>
      <c r="D10" s="22" t="inlineStr">
        <is>
          <t>Núcleo Fictício Acolher</t>
        </is>
      </c>
      <c r="E10" s="22" t="inlineStr">
        <is>
          <t>Rotina Fictícia de Maio</t>
        </is>
      </c>
      <c r="F10" s="22" t="inlineStr">
        <is>
          <t>Responsável Fictício Zeta</t>
        </is>
      </c>
      <c r="G10" s="37" t="n">
        <v>26000</v>
      </c>
      <c r="H10" s="37" t="n">
        <v>27200</v>
      </c>
      <c r="I10" s="30">
        <f>IF(OR(A10="",NOT(ISNUMBER(G10)),NOT(ISNUMBER(H10))),"",H10-G10)</f>
        <v/>
      </c>
      <c r="J10" s="34">
        <f>IF(OR(A10="",NOT(ISNUMBER(G10)),NOT(ISNUMBER(H10))),"",IFERROR(H10/G10,""))</f>
        <v/>
      </c>
      <c r="K10" s="25">
        <f>IFERROR(IF(AND(A10="",B10="",D10="",E10="",F10="",G10="",H10=""),"",IF(A10="","Conferir data",IF(C10="","Conferir conta",IF(AND(NOT(ISNUMBER(G10)),NOT(ISNUMBER(H10))),"Pendente de valores",IF(NOT(ISNUMBER(G10)),"Sem previsto",IF(NOT(ISNUMBER(H10)),"Sem realizado",IF(C10="Despesa",IF(H10&gt;G10*(1+Premissas!$B$5),"Conferir: acima","Dentro do limite"),IF(H10&lt;G10*(1-Premissas!$B$5),"Conferir: abaixo","Dentro do limite")))))))),"Conferir dados")</f>
        <v/>
      </c>
    </row>
    <row r="11" ht="20" customHeight="1">
      <c r="A11" s="36" t="n">
        <v>46174</v>
      </c>
      <c r="B11" s="22" t="inlineStr">
        <is>
          <t>Despesa Fictícia de Apoio Social</t>
        </is>
      </c>
      <c r="C11" s="23">
        <f>IF(B11="","",IFERROR(VLOOKUP(B11,Premissas!$E$4:$F$15,2,FALSE),""))</f>
        <v/>
      </c>
      <c r="D11" s="22" t="inlineStr">
        <is>
          <t>Núcleo Fictício Acolher</t>
        </is>
      </c>
      <c r="E11" s="22" t="inlineStr">
        <is>
          <t>Ação Fictícia Acolher</t>
        </is>
      </c>
      <c r="F11" s="22" t="inlineStr">
        <is>
          <t>Responsável Fictício Eta</t>
        </is>
      </c>
      <c r="G11" s="37" t="n">
        <v>7000</v>
      </c>
      <c r="H11" s="37" t="n">
        <v>7200</v>
      </c>
      <c r="I11" s="31">
        <f>IF(OR(A11="",NOT(ISNUMBER(G11)),NOT(ISNUMBER(H11))),"",H11-G11)</f>
        <v/>
      </c>
      <c r="J11" s="35">
        <f>IF(OR(A11="",NOT(ISNUMBER(G11)),NOT(ISNUMBER(H11))),"",IFERROR(H11/G11,""))</f>
        <v/>
      </c>
      <c r="K11" s="23">
        <f>IFERROR(IF(AND(A11="",B11="",D11="",E11="",F11="",G11="",H11=""),"",IF(A11="","Conferir data",IF(C11="","Conferir conta",IF(AND(NOT(ISNUMBER(G11)),NOT(ISNUMBER(H11))),"Pendente de valores",IF(NOT(ISNUMBER(G11)),"Sem previsto",IF(NOT(ISNUMBER(H11)),"Sem realizado",IF(C11="Despesa",IF(H11&gt;G11*(1+Premissas!$B$5),"Conferir: acima","Dentro do limite"),IF(H11&lt;G11*(1-Premissas!$B$5),"Conferir: abaixo","Dentro do limite")))))))),"Conferir dados")</f>
        <v/>
      </c>
    </row>
    <row r="12" ht="20" customHeight="1">
      <c r="A12" s="36" t="n">
        <v>46204</v>
      </c>
      <c r="B12" s="22" t="inlineStr">
        <is>
          <t>Despesa Fictícia de Comunicação</t>
        </is>
      </c>
      <c r="C12" s="25">
        <f>IF(B12="","",IFERROR(VLOOKUP(B12,Premissas!$E$4:$F$15,2,FALSE),""))</f>
        <v/>
      </c>
      <c r="D12" s="22" t="inlineStr">
        <is>
          <t>Núcleo Fictício Aurora</t>
        </is>
      </c>
      <c r="E12" s="22" t="inlineStr">
        <is>
          <t>Campanha Fictícia Aurora</t>
        </is>
      </c>
      <c r="F12" s="22" t="inlineStr">
        <is>
          <t>Responsável Fictício Teta</t>
        </is>
      </c>
      <c r="G12" s="37" t="n">
        <v>3200</v>
      </c>
      <c r="H12" s="37" t="n">
        <v>4100</v>
      </c>
      <c r="I12" s="30">
        <f>IF(OR(A12="",NOT(ISNUMBER(G12)),NOT(ISNUMBER(H12))),"",H12-G12)</f>
        <v/>
      </c>
      <c r="J12" s="34">
        <f>IF(OR(A12="",NOT(ISNUMBER(G12)),NOT(ISNUMBER(H12))),"",IFERROR(H12/G12,""))</f>
        <v/>
      </c>
      <c r="K12" s="25">
        <f>IFERROR(IF(AND(A12="",B12="",D12="",E12="",F12="",G12="",H12=""),"",IF(A12="","Conferir data",IF(C12="","Conferir conta",IF(AND(NOT(ISNUMBER(G12)),NOT(ISNUMBER(H12))),"Pendente de valores",IF(NOT(ISNUMBER(G12)),"Sem previsto",IF(NOT(ISNUMBER(H12)),"Sem realizado",IF(C12="Despesa",IF(H12&gt;G12*(1+Premissas!$B$5),"Conferir: acima","Dentro do limite"),IF(H12&lt;G12*(1-Premissas!$B$5),"Conferir: abaixo","Dentro do limite")))))))),"Conferir dados")</f>
        <v/>
      </c>
    </row>
    <row r="13" ht="20" customHeight="1">
      <c r="A13" s="36" t="n">
        <v>46235</v>
      </c>
      <c r="B13" s="22" t="inlineStr">
        <is>
          <t>Despesa Fictícia de Patrimônio</t>
        </is>
      </c>
      <c r="C13" s="23">
        <f>IF(B13="","",IFERROR(VLOOKUP(B13,Premissas!$E$4:$F$15,2,FALSE),""))</f>
        <v/>
      </c>
      <c r="D13" s="22" t="inlineStr">
        <is>
          <t>Administração Fictícia Central</t>
        </is>
      </c>
      <c r="E13" s="22" t="inlineStr">
        <is>
          <t>Projeto Fictício Patrimônio</t>
        </is>
      </c>
      <c r="F13" s="22" t="inlineStr">
        <is>
          <t>Responsável Fictício Iota</t>
        </is>
      </c>
      <c r="G13" s="37" t="n">
        <v>12000</v>
      </c>
      <c r="H13" s="37" t="n">
        <v>11900</v>
      </c>
      <c r="I13" s="31">
        <f>IF(OR(A13="",NOT(ISNUMBER(G13)),NOT(ISNUMBER(H13))),"",H13-G13)</f>
        <v/>
      </c>
      <c r="J13" s="35">
        <f>IF(OR(A13="",NOT(ISNUMBER(G13)),NOT(ISNUMBER(H13))),"",IFERROR(H13/G13,""))</f>
        <v/>
      </c>
      <c r="K13" s="23">
        <f>IFERROR(IF(AND(A13="",B13="",D13="",E13="",F13="",G13="",H13=""),"",IF(A13="","Conferir data",IF(C13="","Conferir conta",IF(AND(NOT(ISNUMBER(G13)),NOT(ISNUMBER(H13))),"Pendente de valores",IF(NOT(ISNUMBER(G13)),"Sem previsto",IF(NOT(ISNUMBER(H13)),"Sem realizado",IF(C13="Despesa",IF(H13&gt;G13*(1+Premissas!$B$5),"Conferir: acima","Dentro do limite"),IF(H13&lt;G13*(1-Premissas!$B$5),"Conferir: abaixo","Dentro do limite")))))))),"Conferir dados")</f>
        <v/>
      </c>
    </row>
    <row r="14" ht="20" customHeight="1">
      <c r="A14" s="36" t="n">
        <v>46266</v>
      </c>
      <c r="B14" s="22" t="inlineStr">
        <is>
          <t>Receita Fictícia de Eventos</t>
        </is>
      </c>
      <c r="C14" s="25">
        <f>IF(B14="","",IFERROR(VLOOKUP(B14,Premissas!$E$4:$F$15,2,FALSE),""))</f>
        <v/>
      </c>
      <c r="D14" s="22" t="inlineStr">
        <is>
          <t>Núcleo Fictício Semente</t>
        </is>
      </c>
      <c r="E14" s="22" t="inlineStr">
        <is>
          <t>Encontro Fictício Primavera</t>
        </is>
      </c>
      <c r="F14" s="22" t="inlineStr">
        <is>
          <t>Responsável Fictício Capa</t>
        </is>
      </c>
      <c r="G14" s="37" t="n">
        <v>9000</v>
      </c>
      <c r="H14" s="37" t="n">
        <v>10500</v>
      </c>
      <c r="I14" s="30">
        <f>IF(OR(A14="",NOT(ISNUMBER(G14)),NOT(ISNUMBER(H14))),"",H14-G14)</f>
        <v/>
      </c>
      <c r="J14" s="34">
        <f>IF(OR(A14="",NOT(ISNUMBER(G14)),NOT(ISNUMBER(H14))),"",IFERROR(H14/G14,""))</f>
        <v/>
      </c>
      <c r="K14" s="25">
        <f>IFERROR(IF(AND(A14="",B14="",D14="",E14="",F14="",G14="",H14=""),"",IF(A14="","Conferir data",IF(C14="","Conferir conta",IF(AND(NOT(ISNUMBER(G14)),NOT(ISNUMBER(H14))),"Pendente de valores",IF(NOT(ISNUMBER(G14)),"Sem previsto",IF(NOT(ISNUMBER(H14)),"Sem realizado",IF(C14="Despesa",IF(H14&gt;G14*(1+Premissas!$B$5),"Conferir: acima","Dentro do limite"),IF(H14&lt;G14*(1-Premissas!$B$5),"Conferir: abaixo","Dentro do limite")))))))),"Conferir dados")</f>
        <v/>
      </c>
    </row>
    <row r="15" ht="20" customHeight="1">
      <c r="A15" s="36" t="n"/>
      <c r="B15" s="22" t="n"/>
      <c r="C15" s="23">
        <f>IF(B15="","",IFERROR(VLOOKUP(B15,Premissas!$E$4:$F$15,2,FALSE),""))</f>
        <v/>
      </c>
      <c r="D15" s="22" t="n"/>
      <c r="E15" s="22" t="n"/>
      <c r="F15" s="22" t="n"/>
      <c r="G15" s="37" t="n"/>
      <c r="H15" s="37" t="n"/>
      <c r="I15" s="31">
        <f>IF(OR(A15="",NOT(ISNUMBER(G15)),NOT(ISNUMBER(H15))),"",H15-G15)</f>
        <v/>
      </c>
      <c r="J15" s="35">
        <f>IF(OR(A15="",NOT(ISNUMBER(G15)),NOT(ISNUMBER(H15))),"",IFERROR(H15/G15,""))</f>
        <v/>
      </c>
      <c r="K15" s="23">
        <f>IFERROR(IF(AND(A15="",B15="",D15="",E15="",F15="",G15="",H15=""),"",IF(A15="","Conferir data",IF(C15="","Conferir conta",IF(AND(NOT(ISNUMBER(G15)),NOT(ISNUMBER(H15))),"Pendente de valores",IF(NOT(ISNUMBER(G15)),"Sem previsto",IF(NOT(ISNUMBER(H15)),"Sem realizado",IF(C15="Despesa",IF(H15&gt;G15*(1+Premissas!$B$5),"Conferir: acima","Dentro do limite"),IF(H15&lt;G15*(1-Premissas!$B$5),"Conferir: abaixo","Dentro do limite")))))))),"Conferir dados")</f>
        <v/>
      </c>
    </row>
    <row r="16" ht="20" customHeight="1">
      <c r="A16" s="36" t="n"/>
      <c r="B16" s="22" t="n"/>
      <c r="C16" s="25">
        <f>IF(B16="","",IFERROR(VLOOKUP(B16,Premissas!$E$4:$F$15,2,FALSE),""))</f>
        <v/>
      </c>
      <c r="D16" s="22" t="n"/>
      <c r="E16" s="22" t="n"/>
      <c r="F16" s="22" t="n"/>
      <c r="G16" s="37" t="n"/>
      <c r="H16" s="37" t="n"/>
      <c r="I16" s="30">
        <f>IF(OR(A16="",NOT(ISNUMBER(G16)),NOT(ISNUMBER(H16))),"",H16-G16)</f>
        <v/>
      </c>
      <c r="J16" s="34">
        <f>IF(OR(A16="",NOT(ISNUMBER(G16)),NOT(ISNUMBER(H16))),"",IFERROR(H16/G16,""))</f>
        <v/>
      </c>
      <c r="K16" s="25">
        <f>IFERROR(IF(AND(A16="",B16="",D16="",E16="",F16="",G16="",H16=""),"",IF(A16="","Conferir data",IF(C16="","Conferir conta",IF(AND(NOT(ISNUMBER(G16)),NOT(ISNUMBER(H16))),"Pendente de valores",IF(NOT(ISNUMBER(G16)),"Sem previsto",IF(NOT(ISNUMBER(H16)),"Sem realizado",IF(C16="Despesa",IF(H16&gt;G16*(1+Premissas!$B$5),"Conferir: acima","Dentro do limite"),IF(H16&lt;G16*(1-Premissas!$B$5),"Conferir: abaixo","Dentro do limite")))))))),"Conferir dados")</f>
        <v/>
      </c>
    </row>
    <row r="17" ht="20" customHeight="1">
      <c r="A17" s="36" t="n"/>
      <c r="B17" s="22" t="n"/>
      <c r="C17" s="23">
        <f>IF(B17="","",IFERROR(VLOOKUP(B17,Premissas!$E$4:$F$15,2,FALSE),""))</f>
        <v/>
      </c>
      <c r="D17" s="22" t="n"/>
      <c r="E17" s="22" t="n"/>
      <c r="F17" s="22" t="n"/>
      <c r="G17" s="37" t="n"/>
      <c r="H17" s="37" t="n"/>
      <c r="I17" s="31">
        <f>IF(OR(A17="",NOT(ISNUMBER(G17)),NOT(ISNUMBER(H17))),"",H17-G17)</f>
        <v/>
      </c>
      <c r="J17" s="35">
        <f>IF(OR(A17="",NOT(ISNUMBER(G17)),NOT(ISNUMBER(H17))),"",IFERROR(H17/G17,""))</f>
        <v/>
      </c>
      <c r="K17" s="23">
        <f>IFERROR(IF(AND(A17="",B17="",D17="",E17="",F17="",G17="",H17=""),"",IF(A17="","Conferir data",IF(C17="","Conferir conta",IF(AND(NOT(ISNUMBER(G17)),NOT(ISNUMBER(H17))),"Pendente de valores",IF(NOT(ISNUMBER(G17)),"Sem previsto",IF(NOT(ISNUMBER(H17)),"Sem realizado",IF(C17="Despesa",IF(H17&gt;G17*(1+Premissas!$B$5),"Conferir: acima","Dentro do limite"),IF(H17&lt;G17*(1-Premissas!$B$5),"Conferir: abaixo","Dentro do limite")))))))),"Conferir dados")</f>
        <v/>
      </c>
    </row>
    <row r="18" ht="20" customHeight="1">
      <c r="A18" s="36" t="n"/>
      <c r="B18" s="22" t="n"/>
      <c r="C18" s="25">
        <f>IF(B18="","",IFERROR(VLOOKUP(B18,Premissas!$E$4:$F$15,2,FALSE),""))</f>
        <v/>
      </c>
      <c r="D18" s="22" t="n"/>
      <c r="E18" s="22" t="n"/>
      <c r="F18" s="22" t="n"/>
      <c r="G18" s="37" t="n"/>
      <c r="H18" s="37" t="n"/>
      <c r="I18" s="30">
        <f>IF(OR(A18="",NOT(ISNUMBER(G18)),NOT(ISNUMBER(H18))),"",H18-G18)</f>
        <v/>
      </c>
      <c r="J18" s="34">
        <f>IF(OR(A18="",NOT(ISNUMBER(G18)),NOT(ISNUMBER(H18))),"",IFERROR(H18/G18,""))</f>
        <v/>
      </c>
      <c r="K18" s="25">
        <f>IFERROR(IF(AND(A18="",B18="",D18="",E18="",F18="",G18="",H18=""),"",IF(A18="","Conferir data",IF(C18="","Conferir conta",IF(AND(NOT(ISNUMBER(G18)),NOT(ISNUMBER(H18))),"Pendente de valores",IF(NOT(ISNUMBER(G18)),"Sem previsto",IF(NOT(ISNUMBER(H18)),"Sem realizado",IF(C18="Despesa",IF(H18&gt;G18*(1+Premissas!$B$5),"Conferir: acima","Dentro do limite"),IF(H18&lt;G18*(1-Premissas!$B$5),"Conferir: abaixo","Dentro do limite")))))))),"Conferir dados")</f>
        <v/>
      </c>
    </row>
    <row r="19" ht="20" customHeight="1">
      <c r="A19" s="36" t="n"/>
      <c r="B19" s="22" t="n"/>
      <c r="C19" s="23">
        <f>IF(B19="","",IFERROR(VLOOKUP(B19,Premissas!$E$4:$F$15,2,FALSE),""))</f>
        <v/>
      </c>
      <c r="D19" s="22" t="n"/>
      <c r="E19" s="22" t="n"/>
      <c r="F19" s="22" t="n"/>
      <c r="G19" s="37" t="n"/>
      <c r="H19" s="37" t="n"/>
      <c r="I19" s="31">
        <f>IF(OR(A19="",NOT(ISNUMBER(G19)),NOT(ISNUMBER(H19))),"",H19-G19)</f>
        <v/>
      </c>
      <c r="J19" s="35">
        <f>IF(OR(A19="",NOT(ISNUMBER(G19)),NOT(ISNUMBER(H19))),"",IFERROR(H19/G19,""))</f>
        <v/>
      </c>
      <c r="K19" s="23">
        <f>IFERROR(IF(AND(A19="",B19="",D19="",E19="",F19="",G19="",H19=""),"",IF(A19="","Conferir data",IF(C19="","Conferir conta",IF(AND(NOT(ISNUMBER(G19)),NOT(ISNUMBER(H19))),"Pendente de valores",IF(NOT(ISNUMBER(G19)),"Sem previsto",IF(NOT(ISNUMBER(H19)),"Sem realizado",IF(C19="Despesa",IF(H19&gt;G19*(1+Premissas!$B$5),"Conferir: acima","Dentro do limite"),IF(H19&lt;G19*(1-Premissas!$B$5),"Conferir: abaixo","Dentro do limite")))))))),"Conferir dados")</f>
        <v/>
      </c>
    </row>
    <row r="20" ht="20" customHeight="1">
      <c r="A20" s="36" t="n"/>
      <c r="B20" s="22" t="n"/>
      <c r="C20" s="25">
        <f>IF(B20="","",IFERROR(VLOOKUP(B20,Premissas!$E$4:$F$15,2,FALSE),""))</f>
        <v/>
      </c>
      <c r="D20" s="22" t="n"/>
      <c r="E20" s="22" t="n"/>
      <c r="F20" s="22" t="n"/>
      <c r="G20" s="37" t="n"/>
      <c r="H20" s="37" t="n"/>
      <c r="I20" s="30">
        <f>IF(OR(A20="",NOT(ISNUMBER(G20)),NOT(ISNUMBER(H20))),"",H20-G20)</f>
        <v/>
      </c>
      <c r="J20" s="34">
        <f>IF(OR(A20="",NOT(ISNUMBER(G20)),NOT(ISNUMBER(H20))),"",IFERROR(H20/G20,""))</f>
        <v/>
      </c>
      <c r="K20" s="25">
        <f>IFERROR(IF(AND(A20="",B20="",D20="",E20="",F20="",G20="",H20=""),"",IF(A20="","Conferir data",IF(C20="","Conferir conta",IF(AND(NOT(ISNUMBER(G20)),NOT(ISNUMBER(H20))),"Pendente de valores",IF(NOT(ISNUMBER(G20)),"Sem previsto",IF(NOT(ISNUMBER(H20)),"Sem realizado",IF(C20="Despesa",IF(H20&gt;G20*(1+Premissas!$B$5),"Conferir: acima","Dentro do limite"),IF(H20&lt;G20*(1-Premissas!$B$5),"Conferir: abaixo","Dentro do limite")))))))),"Conferir dados")</f>
        <v/>
      </c>
    </row>
    <row r="21" ht="20" customHeight="1">
      <c r="A21" s="36" t="n"/>
      <c r="B21" s="22" t="n"/>
      <c r="C21" s="23">
        <f>IF(B21="","",IFERROR(VLOOKUP(B21,Premissas!$E$4:$F$15,2,FALSE),""))</f>
        <v/>
      </c>
      <c r="D21" s="22" t="n"/>
      <c r="E21" s="22" t="n"/>
      <c r="F21" s="22" t="n"/>
      <c r="G21" s="37" t="n"/>
      <c r="H21" s="37" t="n"/>
      <c r="I21" s="31">
        <f>IF(OR(A21="",NOT(ISNUMBER(G21)),NOT(ISNUMBER(H21))),"",H21-G21)</f>
        <v/>
      </c>
      <c r="J21" s="35">
        <f>IF(OR(A21="",NOT(ISNUMBER(G21)),NOT(ISNUMBER(H21))),"",IFERROR(H21/G21,""))</f>
        <v/>
      </c>
      <c r="K21" s="23">
        <f>IFERROR(IF(AND(A21="",B21="",D21="",E21="",F21="",G21="",H21=""),"",IF(A21="","Conferir data",IF(C21="","Conferir conta",IF(AND(NOT(ISNUMBER(G21)),NOT(ISNUMBER(H21))),"Pendente de valores",IF(NOT(ISNUMBER(G21)),"Sem previsto",IF(NOT(ISNUMBER(H21)),"Sem realizado",IF(C21="Despesa",IF(H21&gt;G21*(1+Premissas!$B$5),"Conferir: acima","Dentro do limite"),IF(H21&lt;G21*(1-Premissas!$B$5),"Conferir: abaixo","Dentro do limite")))))))),"Conferir dados")</f>
        <v/>
      </c>
    </row>
    <row r="22" ht="20" customHeight="1">
      <c r="A22" s="36" t="n"/>
      <c r="B22" s="22" t="n"/>
      <c r="C22" s="25">
        <f>IF(B22="","",IFERROR(VLOOKUP(B22,Premissas!$E$4:$F$15,2,FALSE),""))</f>
        <v/>
      </c>
      <c r="D22" s="22" t="n"/>
      <c r="E22" s="22" t="n"/>
      <c r="F22" s="22" t="n"/>
      <c r="G22" s="37" t="n"/>
      <c r="H22" s="37" t="n"/>
      <c r="I22" s="30">
        <f>IF(OR(A22="",NOT(ISNUMBER(G22)),NOT(ISNUMBER(H22))),"",H22-G22)</f>
        <v/>
      </c>
      <c r="J22" s="34">
        <f>IF(OR(A22="",NOT(ISNUMBER(G22)),NOT(ISNUMBER(H22))),"",IFERROR(H22/G22,""))</f>
        <v/>
      </c>
      <c r="K22" s="25">
        <f>IFERROR(IF(AND(A22="",B22="",D22="",E22="",F22="",G22="",H22=""),"",IF(A22="","Conferir data",IF(C22="","Conferir conta",IF(AND(NOT(ISNUMBER(G22)),NOT(ISNUMBER(H22))),"Pendente de valores",IF(NOT(ISNUMBER(G22)),"Sem previsto",IF(NOT(ISNUMBER(H22)),"Sem realizado",IF(C22="Despesa",IF(H22&gt;G22*(1+Premissas!$B$5),"Conferir: acima","Dentro do limite"),IF(H22&lt;G22*(1-Premissas!$B$5),"Conferir: abaixo","Dentro do limite")))))))),"Conferir dados")</f>
        <v/>
      </c>
    </row>
    <row r="23" ht="20" customHeight="1">
      <c r="A23" s="36" t="n"/>
      <c r="B23" s="22" t="n"/>
      <c r="C23" s="23">
        <f>IF(B23="","",IFERROR(VLOOKUP(B23,Premissas!$E$4:$F$15,2,FALSE),""))</f>
        <v/>
      </c>
      <c r="D23" s="22" t="n"/>
      <c r="E23" s="22" t="n"/>
      <c r="F23" s="22" t="n"/>
      <c r="G23" s="37" t="n"/>
      <c r="H23" s="37" t="n"/>
      <c r="I23" s="31">
        <f>IF(OR(A23="",NOT(ISNUMBER(G23)),NOT(ISNUMBER(H23))),"",H23-G23)</f>
        <v/>
      </c>
      <c r="J23" s="35">
        <f>IF(OR(A23="",NOT(ISNUMBER(G23)),NOT(ISNUMBER(H23))),"",IFERROR(H23/G23,""))</f>
        <v/>
      </c>
      <c r="K23" s="23">
        <f>IFERROR(IF(AND(A23="",B23="",D23="",E23="",F23="",G23="",H23=""),"",IF(A23="","Conferir data",IF(C23="","Conferir conta",IF(AND(NOT(ISNUMBER(G23)),NOT(ISNUMBER(H23))),"Pendente de valores",IF(NOT(ISNUMBER(G23)),"Sem previsto",IF(NOT(ISNUMBER(H23)),"Sem realizado",IF(C23="Despesa",IF(H23&gt;G23*(1+Premissas!$B$5),"Conferir: acima","Dentro do limite"),IF(H23&lt;G23*(1-Premissas!$B$5),"Conferir: abaixo","Dentro do limite")))))))),"Conferir dados")</f>
        <v/>
      </c>
    </row>
    <row r="24" ht="20" customHeight="1">
      <c r="A24" s="36" t="n"/>
      <c r="B24" s="22" t="n"/>
      <c r="C24" s="25">
        <f>IF(B24="","",IFERROR(VLOOKUP(B24,Premissas!$E$4:$F$15,2,FALSE),""))</f>
        <v/>
      </c>
      <c r="D24" s="22" t="n"/>
      <c r="E24" s="22" t="n"/>
      <c r="F24" s="22" t="n"/>
      <c r="G24" s="37" t="n"/>
      <c r="H24" s="37" t="n"/>
      <c r="I24" s="30">
        <f>IF(OR(A24="",NOT(ISNUMBER(G24)),NOT(ISNUMBER(H24))),"",H24-G24)</f>
        <v/>
      </c>
      <c r="J24" s="34">
        <f>IF(OR(A24="",NOT(ISNUMBER(G24)),NOT(ISNUMBER(H24))),"",IFERROR(H24/G24,""))</f>
        <v/>
      </c>
      <c r="K24" s="25">
        <f>IFERROR(IF(AND(A24="",B24="",D24="",E24="",F24="",G24="",H24=""),"",IF(A24="","Conferir data",IF(C24="","Conferir conta",IF(AND(NOT(ISNUMBER(G24)),NOT(ISNUMBER(H24))),"Pendente de valores",IF(NOT(ISNUMBER(G24)),"Sem previsto",IF(NOT(ISNUMBER(H24)),"Sem realizado",IF(C24="Despesa",IF(H24&gt;G24*(1+Premissas!$B$5),"Conferir: acima","Dentro do limite"),IF(H24&lt;G24*(1-Premissas!$B$5),"Conferir: abaixo","Dentro do limite")))))))),"Conferir dados")</f>
        <v/>
      </c>
    </row>
    <row r="25" ht="20" customHeight="1">
      <c r="A25" s="36" t="n"/>
      <c r="B25" s="22" t="n"/>
      <c r="C25" s="23">
        <f>IF(B25="","",IFERROR(VLOOKUP(B25,Premissas!$E$4:$F$15,2,FALSE),""))</f>
        <v/>
      </c>
      <c r="D25" s="22" t="n"/>
      <c r="E25" s="22" t="n"/>
      <c r="F25" s="22" t="n"/>
      <c r="G25" s="37" t="n"/>
      <c r="H25" s="37" t="n"/>
      <c r="I25" s="31">
        <f>IF(OR(A25="",NOT(ISNUMBER(G25)),NOT(ISNUMBER(H25))),"",H25-G25)</f>
        <v/>
      </c>
      <c r="J25" s="35">
        <f>IF(OR(A25="",NOT(ISNUMBER(G25)),NOT(ISNUMBER(H25))),"",IFERROR(H25/G25,""))</f>
        <v/>
      </c>
      <c r="K25" s="23">
        <f>IFERROR(IF(AND(A25="",B25="",D25="",E25="",F25="",G25="",H25=""),"",IF(A25="","Conferir data",IF(C25="","Conferir conta",IF(AND(NOT(ISNUMBER(G25)),NOT(ISNUMBER(H25))),"Pendente de valores",IF(NOT(ISNUMBER(G25)),"Sem previsto",IF(NOT(ISNUMBER(H25)),"Sem realizado",IF(C25="Despesa",IF(H25&gt;G25*(1+Premissas!$B$5),"Conferir: acima","Dentro do limite"),IF(H25&lt;G25*(1-Premissas!$B$5),"Conferir: abaixo","Dentro do limite")))))))),"Conferir dados")</f>
        <v/>
      </c>
    </row>
    <row r="26" ht="20" customHeight="1">
      <c r="A26" s="36" t="n"/>
      <c r="B26" s="22" t="n"/>
      <c r="C26" s="25">
        <f>IF(B26="","",IFERROR(VLOOKUP(B26,Premissas!$E$4:$F$15,2,FALSE),""))</f>
        <v/>
      </c>
      <c r="D26" s="22" t="n"/>
      <c r="E26" s="22" t="n"/>
      <c r="F26" s="22" t="n"/>
      <c r="G26" s="37" t="n"/>
      <c r="H26" s="37" t="n"/>
      <c r="I26" s="30">
        <f>IF(OR(A26="",NOT(ISNUMBER(G26)),NOT(ISNUMBER(H26))),"",H26-G26)</f>
        <v/>
      </c>
      <c r="J26" s="34">
        <f>IF(OR(A26="",NOT(ISNUMBER(G26)),NOT(ISNUMBER(H26))),"",IFERROR(H26/G26,""))</f>
        <v/>
      </c>
      <c r="K26" s="25">
        <f>IFERROR(IF(AND(A26="",B26="",D26="",E26="",F26="",G26="",H26=""),"",IF(A26="","Conferir data",IF(C26="","Conferir conta",IF(AND(NOT(ISNUMBER(G26)),NOT(ISNUMBER(H26))),"Pendente de valores",IF(NOT(ISNUMBER(G26)),"Sem previsto",IF(NOT(ISNUMBER(H26)),"Sem realizado",IF(C26="Despesa",IF(H26&gt;G26*(1+Premissas!$B$5),"Conferir: acima","Dentro do limite"),IF(H26&lt;G26*(1-Premissas!$B$5),"Conferir: abaixo","Dentro do limite")))))))),"Conferir dados")</f>
        <v/>
      </c>
    </row>
    <row r="27" ht="20" customHeight="1">
      <c r="A27" s="36" t="n"/>
      <c r="B27" s="22" t="n"/>
      <c r="C27" s="23">
        <f>IF(B27="","",IFERROR(VLOOKUP(B27,Premissas!$E$4:$F$15,2,FALSE),""))</f>
        <v/>
      </c>
      <c r="D27" s="22" t="n"/>
      <c r="E27" s="22" t="n"/>
      <c r="F27" s="22" t="n"/>
      <c r="G27" s="37" t="n"/>
      <c r="H27" s="37" t="n"/>
      <c r="I27" s="31">
        <f>IF(OR(A27="",NOT(ISNUMBER(G27)),NOT(ISNUMBER(H27))),"",H27-G27)</f>
        <v/>
      </c>
      <c r="J27" s="35">
        <f>IF(OR(A27="",NOT(ISNUMBER(G27)),NOT(ISNUMBER(H27))),"",IFERROR(H27/G27,""))</f>
        <v/>
      </c>
      <c r="K27" s="23">
        <f>IFERROR(IF(AND(A27="",B27="",D27="",E27="",F27="",G27="",H27=""),"",IF(A27="","Conferir data",IF(C27="","Conferir conta",IF(AND(NOT(ISNUMBER(G27)),NOT(ISNUMBER(H27))),"Pendente de valores",IF(NOT(ISNUMBER(G27)),"Sem previsto",IF(NOT(ISNUMBER(H27)),"Sem realizado",IF(C27="Despesa",IF(H27&gt;G27*(1+Premissas!$B$5),"Conferir: acima","Dentro do limite"),IF(H27&lt;G27*(1-Premissas!$B$5),"Conferir: abaixo","Dentro do limite")))))))),"Conferir dados")</f>
        <v/>
      </c>
    </row>
    <row r="28" ht="20" customHeight="1">
      <c r="A28" s="36" t="n"/>
      <c r="B28" s="22" t="n"/>
      <c r="C28" s="25">
        <f>IF(B28="","",IFERROR(VLOOKUP(B28,Premissas!$E$4:$F$15,2,FALSE),""))</f>
        <v/>
      </c>
      <c r="D28" s="22" t="n"/>
      <c r="E28" s="22" t="n"/>
      <c r="F28" s="22" t="n"/>
      <c r="G28" s="37" t="n"/>
      <c r="H28" s="37" t="n"/>
      <c r="I28" s="30">
        <f>IF(OR(A28="",NOT(ISNUMBER(G28)),NOT(ISNUMBER(H28))),"",H28-G28)</f>
        <v/>
      </c>
      <c r="J28" s="34">
        <f>IF(OR(A28="",NOT(ISNUMBER(G28)),NOT(ISNUMBER(H28))),"",IFERROR(H28/G28,""))</f>
        <v/>
      </c>
      <c r="K28" s="25">
        <f>IFERROR(IF(AND(A28="",B28="",D28="",E28="",F28="",G28="",H28=""),"",IF(A28="","Conferir data",IF(C28="","Conferir conta",IF(AND(NOT(ISNUMBER(G28)),NOT(ISNUMBER(H28))),"Pendente de valores",IF(NOT(ISNUMBER(G28)),"Sem previsto",IF(NOT(ISNUMBER(H28)),"Sem realizado",IF(C28="Despesa",IF(H28&gt;G28*(1+Premissas!$B$5),"Conferir: acima","Dentro do limite"),IF(H28&lt;G28*(1-Premissas!$B$5),"Conferir: abaixo","Dentro do limite")))))))),"Conferir dados")</f>
        <v/>
      </c>
    </row>
    <row r="29" ht="20" customHeight="1">
      <c r="A29" s="36" t="n"/>
      <c r="B29" s="22" t="n"/>
      <c r="C29" s="23">
        <f>IF(B29="","",IFERROR(VLOOKUP(B29,Premissas!$E$4:$F$15,2,FALSE),""))</f>
        <v/>
      </c>
      <c r="D29" s="22" t="n"/>
      <c r="E29" s="22" t="n"/>
      <c r="F29" s="22" t="n"/>
      <c r="G29" s="37" t="n"/>
      <c r="H29" s="37" t="n"/>
      <c r="I29" s="31">
        <f>IF(OR(A29="",NOT(ISNUMBER(G29)),NOT(ISNUMBER(H29))),"",H29-G29)</f>
        <v/>
      </c>
      <c r="J29" s="35">
        <f>IF(OR(A29="",NOT(ISNUMBER(G29)),NOT(ISNUMBER(H29))),"",IFERROR(H29/G29,""))</f>
        <v/>
      </c>
      <c r="K29" s="23">
        <f>IFERROR(IF(AND(A29="",B29="",D29="",E29="",F29="",G29="",H29=""),"",IF(A29="","Conferir data",IF(C29="","Conferir conta",IF(AND(NOT(ISNUMBER(G29)),NOT(ISNUMBER(H29))),"Pendente de valores",IF(NOT(ISNUMBER(G29)),"Sem previsto",IF(NOT(ISNUMBER(H29)),"Sem realizado",IF(C29="Despesa",IF(H29&gt;G29*(1+Premissas!$B$5),"Conferir: acima","Dentro do limite"),IF(H29&lt;G29*(1-Premissas!$B$5),"Conferir: abaixo","Dentro do limite")))))))),"Conferir dados")</f>
        <v/>
      </c>
    </row>
    <row r="30" ht="20" customHeight="1">
      <c r="A30" s="36" t="n"/>
      <c r="B30" s="22" t="n"/>
      <c r="C30" s="25">
        <f>IF(B30="","",IFERROR(VLOOKUP(B30,Premissas!$E$4:$F$15,2,FALSE),""))</f>
        <v/>
      </c>
      <c r="D30" s="22" t="n"/>
      <c r="E30" s="22" t="n"/>
      <c r="F30" s="22" t="n"/>
      <c r="G30" s="37" t="n"/>
      <c r="H30" s="37" t="n"/>
      <c r="I30" s="30">
        <f>IF(OR(A30="",NOT(ISNUMBER(G30)),NOT(ISNUMBER(H30))),"",H30-G30)</f>
        <v/>
      </c>
      <c r="J30" s="34">
        <f>IF(OR(A30="",NOT(ISNUMBER(G30)),NOT(ISNUMBER(H30))),"",IFERROR(H30/G30,""))</f>
        <v/>
      </c>
      <c r="K30" s="25">
        <f>IFERROR(IF(AND(A30="",B30="",D30="",E30="",F30="",G30="",H30=""),"",IF(A30="","Conferir data",IF(C30="","Conferir conta",IF(AND(NOT(ISNUMBER(G30)),NOT(ISNUMBER(H30))),"Pendente de valores",IF(NOT(ISNUMBER(G30)),"Sem previsto",IF(NOT(ISNUMBER(H30)),"Sem realizado",IF(C30="Despesa",IF(H30&gt;G30*(1+Premissas!$B$5),"Conferir: acima","Dentro do limite"),IF(H30&lt;G30*(1-Premissas!$B$5),"Conferir: abaixo","Dentro do limite")))))))),"Conferir dados")</f>
        <v/>
      </c>
    </row>
    <row r="31" ht="20" customHeight="1">
      <c r="A31" s="36" t="n"/>
      <c r="B31" s="22" t="n"/>
      <c r="C31" s="23">
        <f>IF(B31="","",IFERROR(VLOOKUP(B31,Premissas!$E$4:$F$15,2,FALSE),""))</f>
        <v/>
      </c>
      <c r="D31" s="22" t="n"/>
      <c r="E31" s="22" t="n"/>
      <c r="F31" s="22" t="n"/>
      <c r="G31" s="37" t="n"/>
      <c r="H31" s="37" t="n"/>
      <c r="I31" s="31">
        <f>IF(OR(A31="",NOT(ISNUMBER(G31)),NOT(ISNUMBER(H31))),"",H31-G31)</f>
        <v/>
      </c>
      <c r="J31" s="35">
        <f>IF(OR(A31="",NOT(ISNUMBER(G31)),NOT(ISNUMBER(H31))),"",IFERROR(H31/G31,""))</f>
        <v/>
      </c>
      <c r="K31" s="23">
        <f>IFERROR(IF(AND(A31="",B31="",D31="",E31="",F31="",G31="",H31=""),"",IF(A31="","Conferir data",IF(C31="","Conferir conta",IF(AND(NOT(ISNUMBER(G31)),NOT(ISNUMBER(H31))),"Pendente de valores",IF(NOT(ISNUMBER(G31)),"Sem previsto",IF(NOT(ISNUMBER(H31)),"Sem realizado",IF(C31="Despesa",IF(H31&gt;G31*(1+Premissas!$B$5),"Conferir: acima","Dentro do limite"),IF(H31&lt;G31*(1-Premissas!$B$5),"Conferir: abaixo","Dentro do limite")))))))),"Conferir dados")</f>
        <v/>
      </c>
    </row>
    <row r="32" ht="20" customHeight="1">
      <c r="A32" s="36" t="n"/>
      <c r="B32" s="22" t="n"/>
      <c r="C32" s="25">
        <f>IF(B32="","",IFERROR(VLOOKUP(B32,Premissas!$E$4:$F$15,2,FALSE),""))</f>
        <v/>
      </c>
      <c r="D32" s="22" t="n"/>
      <c r="E32" s="22" t="n"/>
      <c r="F32" s="22" t="n"/>
      <c r="G32" s="37" t="n"/>
      <c r="H32" s="37" t="n"/>
      <c r="I32" s="30">
        <f>IF(OR(A32="",NOT(ISNUMBER(G32)),NOT(ISNUMBER(H32))),"",H32-G32)</f>
        <v/>
      </c>
      <c r="J32" s="34">
        <f>IF(OR(A32="",NOT(ISNUMBER(G32)),NOT(ISNUMBER(H32))),"",IFERROR(H32/G32,""))</f>
        <v/>
      </c>
      <c r="K32" s="25">
        <f>IFERROR(IF(AND(A32="",B32="",D32="",E32="",F32="",G32="",H32=""),"",IF(A32="","Conferir data",IF(C32="","Conferir conta",IF(AND(NOT(ISNUMBER(G32)),NOT(ISNUMBER(H32))),"Pendente de valores",IF(NOT(ISNUMBER(G32)),"Sem previsto",IF(NOT(ISNUMBER(H32)),"Sem realizado",IF(C32="Despesa",IF(H32&gt;G32*(1+Premissas!$B$5),"Conferir: acima","Dentro do limite"),IF(H32&lt;G32*(1-Premissas!$B$5),"Conferir: abaixo","Dentro do limite")))))))),"Conferir dados")</f>
        <v/>
      </c>
    </row>
    <row r="33" ht="20" customHeight="1">
      <c r="A33" s="36" t="n"/>
      <c r="B33" s="22" t="n"/>
      <c r="C33" s="23">
        <f>IF(B33="","",IFERROR(VLOOKUP(B33,Premissas!$E$4:$F$15,2,FALSE),""))</f>
        <v/>
      </c>
      <c r="D33" s="22" t="n"/>
      <c r="E33" s="22" t="n"/>
      <c r="F33" s="22" t="n"/>
      <c r="G33" s="37" t="n"/>
      <c r="H33" s="37" t="n"/>
      <c r="I33" s="31">
        <f>IF(OR(A33="",NOT(ISNUMBER(G33)),NOT(ISNUMBER(H33))),"",H33-G33)</f>
        <v/>
      </c>
      <c r="J33" s="35">
        <f>IF(OR(A33="",NOT(ISNUMBER(G33)),NOT(ISNUMBER(H33))),"",IFERROR(H33/G33,""))</f>
        <v/>
      </c>
      <c r="K33" s="23">
        <f>IFERROR(IF(AND(A33="",B33="",D33="",E33="",F33="",G33="",H33=""),"",IF(A33="","Conferir data",IF(C33="","Conferir conta",IF(AND(NOT(ISNUMBER(G33)),NOT(ISNUMBER(H33))),"Pendente de valores",IF(NOT(ISNUMBER(G33)),"Sem previsto",IF(NOT(ISNUMBER(H33)),"Sem realizado",IF(C33="Despesa",IF(H33&gt;G33*(1+Premissas!$B$5),"Conferir: acima","Dentro do limite"),IF(H33&lt;G33*(1-Premissas!$B$5),"Conferir: abaixo","Dentro do limite")))))))),"Conferir dados")</f>
        <v/>
      </c>
    </row>
    <row r="34" ht="20" customHeight="1">
      <c r="A34" s="36" t="n"/>
      <c r="B34" s="22" t="n"/>
      <c r="C34" s="25">
        <f>IF(B34="","",IFERROR(VLOOKUP(B34,Premissas!$E$4:$F$15,2,FALSE),""))</f>
        <v/>
      </c>
      <c r="D34" s="22" t="n"/>
      <c r="E34" s="22" t="n"/>
      <c r="F34" s="22" t="n"/>
      <c r="G34" s="37" t="n"/>
      <c r="H34" s="37" t="n"/>
      <c r="I34" s="30">
        <f>IF(OR(A34="",NOT(ISNUMBER(G34)),NOT(ISNUMBER(H34))),"",H34-G34)</f>
        <v/>
      </c>
      <c r="J34" s="34">
        <f>IF(OR(A34="",NOT(ISNUMBER(G34)),NOT(ISNUMBER(H34))),"",IFERROR(H34/G34,""))</f>
        <v/>
      </c>
      <c r="K34" s="25">
        <f>IFERROR(IF(AND(A34="",B34="",D34="",E34="",F34="",G34="",H34=""),"",IF(A34="","Conferir data",IF(C34="","Conferir conta",IF(AND(NOT(ISNUMBER(G34)),NOT(ISNUMBER(H34))),"Pendente de valores",IF(NOT(ISNUMBER(G34)),"Sem previsto",IF(NOT(ISNUMBER(H34)),"Sem realizado",IF(C34="Despesa",IF(H34&gt;G34*(1+Premissas!$B$5),"Conferir: acima","Dentro do limite"),IF(H34&lt;G34*(1-Premissas!$B$5),"Conferir: abaixo","Dentro do limite")))))))),"Conferir dados")</f>
        <v/>
      </c>
    </row>
    <row r="35" ht="20" customHeight="1">
      <c r="A35" s="36" t="n"/>
      <c r="B35" s="22" t="n"/>
      <c r="C35" s="23">
        <f>IF(B35="","",IFERROR(VLOOKUP(B35,Premissas!$E$4:$F$15,2,FALSE),""))</f>
        <v/>
      </c>
      <c r="D35" s="22" t="n"/>
      <c r="E35" s="22" t="n"/>
      <c r="F35" s="22" t="n"/>
      <c r="G35" s="37" t="n"/>
      <c r="H35" s="37" t="n"/>
      <c r="I35" s="31">
        <f>IF(OR(A35="",NOT(ISNUMBER(G35)),NOT(ISNUMBER(H35))),"",H35-G35)</f>
        <v/>
      </c>
      <c r="J35" s="35">
        <f>IF(OR(A35="",NOT(ISNUMBER(G35)),NOT(ISNUMBER(H35))),"",IFERROR(H35/G35,""))</f>
        <v/>
      </c>
      <c r="K35" s="23">
        <f>IFERROR(IF(AND(A35="",B35="",D35="",E35="",F35="",G35="",H35=""),"",IF(A35="","Conferir data",IF(C35="","Conferir conta",IF(AND(NOT(ISNUMBER(G35)),NOT(ISNUMBER(H35))),"Pendente de valores",IF(NOT(ISNUMBER(G35)),"Sem previsto",IF(NOT(ISNUMBER(H35)),"Sem realizado",IF(C35="Despesa",IF(H35&gt;G35*(1+Premissas!$B$5),"Conferir: acima","Dentro do limite"),IF(H35&lt;G35*(1-Premissas!$B$5),"Conferir: abaixo","Dentro do limite")))))))),"Conferir dados")</f>
        <v/>
      </c>
    </row>
    <row r="36" ht="20" customHeight="1">
      <c r="A36" s="36" t="n"/>
      <c r="B36" s="22" t="n"/>
      <c r="C36" s="25">
        <f>IF(B36="","",IFERROR(VLOOKUP(B36,Premissas!$E$4:$F$15,2,FALSE),""))</f>
        <v/>
      </c>
      <c r="D36" s="22" t="n"/>
      <c r="E36" s="22" t="n"/>
      <c r="F36" s="22" t="n"/>
      <c r="G36" s="37" t="n"/>
      <c r="H36" s="37" t="n"/>
      <c r="I36" s="30">
        <f>IF(OR(A36="",NOT(ISNUMBER(G36)),NOT(ISNUMBER(H36))),"",H36-G36)</f>
        <v/>
      </c>
      <c r="J36" s="34">
        <f>IF(OR(A36="",NOT(ISNUMBER(G36)),NOT(ISNUMBER(H36))),"",IFERROR(H36/G36,""))</f>
        <v/>
      </c>
      <c r="K36" s="25">
        <f>IFERROR(IF(AND(A36="",B36="",D36="",E36="",F36="",G36="",H36=""),"",IF(A36="","Conferir data",IF(C36="","Conferir conta",IF(AND(NOT(ISNUMBER(G36)),NOT(ISNUMBER(H36))),"Pendente de valores",IF(NOT(ISNUMBER(G36)),"Sem previsto",IF(NOT(ISNUMBER(H36)),"Sem realizado",IF(C36="Despesa",IF(H36&gt;G36*(1+Premissas!$B$5),"Conferir: acima","Dentro do limite"),IF(H36&lt;G36*(1-Premissas!$B$5),"Conferir: abaixo","Dentro do limite")))))))),"Conferir dados")</f>
        <v/>
      </c>
    </row>
    <row r="37" ht="20" customHeight="1">
      <c r="A37" s="36" t="n"/>
      <c r="B37" s="22" t="n"/>
      <c r="C37" s="23">
        <f>IF(B37="","",IFERROR(VLOOKUP(B37,Premissas!$E$4:$F$15,2,FALSE),""))</f>
        <v/>
      </c>
      <c r="D37" s="22" t="n"/>
      <c r="E37" s="22" t="n"/>
      <c r="F37" s="22" t="n"/>
      <c r="G37" s="37" t="n"/>
      <c r="H37" s="37" t="n"/>
      <c r="I37" s="31">
        <f>IF(OR(A37="",NOT(ISNUMBER(G37)),NOT(ISNUMBER(H37))),"",H37-G37)</f>
        <v/>
      </c>
      <c r="J37" s="35">
        <f>IF(OR(A37="",NOT(ISNUMBER(G37)),NOT(ISNUMBER(H37))),"",IFERROR(H37/G37,""))</f>
        <v/>
      </c>
      <c r="K37" s="23">
        <f>IFERROR(IF(AND(A37="",B37="",D37="",E37="",F37="",G37="",H37=""),"",IF(A37="","Conferir data",IF(C37="","Conferir conta",IF(AND(NOT(ISNUMBER(G37)),NOT(ISNUMBER(H37))),"Pendente de valores",IF(NOT(ISNUMBER(G37)),"Sem previsto",IF(NOT(ISNUMBER(H37)),"Sem realizado",IF(C37="Despesa",IF(H37&gt;G37*(1+Premissas!$B$5),"Conferir: acima","Dentro do limite"),IF(H37&lt;G37*(1-Premissas!$B$5),"Conferir: abaixo","Dentro do limite")))))))),"Conferir dados")</f>
        <v/>
      </c>
    </row>
    <row r="38" ht="20" customHeight="1">
      <c r="A38" s="36" t="n"/>
      <c r="B38" s="22" t="n"/>
      <c r="C38" s="25">
        <f>IF(B38="","",IFERROR(VLOOKUP(B38,Premissas!$E$4:$F$15,2,FALSE),""))</f>
        <v/>
      </c>
      <c r="D38" s="22" t="n"/>
      <c r="E38" s="22" t="n"/>
      <c r="F38" s="22" t="n"/>
      <c r="G38" s="37" t="n"/>
      <c r="H38" s="37" t="n"/>
      <c r="I38" s="30">
        <f>IF(OR(A38="",NOT(ISNUMBER(G38)),NOT(ISNUMBER(H38))),"",H38-G38)</f>
        <v/>
      </c>
      <c r="J38" s="34">
        <f>IF(OR(A38="",NOT(ISNUMBER(G38)),NOT(ISNUMBER(H38))),"",IFERROR(H38/G38,""))</f>
        <v/>
      </c>
      <c r="K38" s="25">
        <f>IFERROR(IF(AND(A38="",B38="",D38="",E38="",F38="",G38="",H38=""),"",IF(A38="","Conferir data",IF(C38="","Conferir conta",IF(AND(NOT(ISNUMBER(G38)),NOT(ISNUMBER(H38))),"Pendente de valores",IF(NOT(ISNUMBER(G38)),"Sem previsto",IF(NOT(ISNUMBER(H38)),"Sem realizado",IF(C38="Despesa",IF(H38&gt;G38*(1+Premissas!$B$5),"Conferir: acima","Dentro do limite"),IF(H38&lt;G38*(1-Premissas!$B$5),"Conferir: abaixo","Dentro do limite")))))))),"Conferir dados")</f>
        <v/>
      </c>
    </row>
    <row r="39" ht="20" customHeight="1">
      <c r="A39" s="36" t="n"/>
      <c r="B39" s="22" t="n"/>
      <c r="C39" s="23">
        <f>IF(B39="","",IFERROR(VLOOKUP(B39,Premissas!$E$4:$F$15,2,FALSE),""))</f>
        <v/>
      </c>
      <c r="D39" s="22" t="n"/>
      <c r="E39" s="22" t="n"/>
      <c r="F39" s="22" t="n"/>
      <c r="G39" s="37" t="n"/>
      <c r="H39" s="37" t="n"/>
      <c r="I39" s="31">
        <f>IF(OR(A39="",NOT(ISNUMBER(G39)),NOT(ISNUMBER(H39))),"",H39-G39)</f>
        <v/>
      </c>
      <c r="J39" s="35">
        <f>IF(OR(A39="",NOT(ISNUMBER(G39)),NOT(ISNUMBER(H39))),"",IFERROR(H39/G39,""))</f>
        <v/>
      </c>
      <c r="K39" s="23">
        <f>IFERROR(IF(AND(A39="",B39="",D39="",E39="",F39="",G39="",H39=""),"",IF(A39="","Conferir data",IF(C39="","Conferir conta",IF(AND(NOT(ISNUMBER(G39)),NOT(ISNUMBER(H39))),"Pendente de valores",IF(NOT(ISNUMBER(G39)),"Sem previsto",IF(NOT(ISNUMBER(H39)),"Sem realizado",IF(C39="Despesa",IF(H39&gt;G39*(1+Premissas!$B$5),"Conferir: acima","Dentro do limite"),IF(H39&lt;G39*(1-Premissas!$B$5),"Conferir: abaixo","Dentro do limite")))))))),"Conferir dados")</f>
        <v/>
      </c>
    </row>
    <row r="40" ht="20" customHeight="1">
      <c r="A40" s="36" t="n"/>
      <c r="B40" s="22" t="n"/>
      <c r="C40" s="25">
        <f>IF(B40="","",IFERROR(VLOOKUP(B40,Premissas!$E$4:$F$15,2,FALSE),""))</f>
        <v/>
      </c>
      <c r="D40" s="22" t="n"/>
      <c r="E40" s="22" t="n"/>
      <c r="F40" s="22" t="n"/>
      <c r="G40" s="37" t="n"/>
      <c r="H40" s="37" t="n"/>
      <c r="I40" s="30">
        <f>IF(OR(A40="",NOT(ISNUMBER(G40)),NOT(ISNUMBER(H40))),"",H40-G40)</f>
        <v/>
      </c>
      <c r="J40" s="34">
        <f>IF(OR(A40="",NOT(ISNUMBER(G40)),NOT(ISNUMBER(H40))),"",IFERROR(H40/G40,""))</f>
        <v/>
      </c>
      <c r="K40" s="25">
        <f>IFERROR(IF(AND(A40="",B40="",D40="",E40="",F40="",G40="",H40=""),"",IF(A40="","Conferir data",IF(C40="","Conferir conta",IF(AND(NOT(ISNUMBER(G40)),NOT(ISNUMBER(H40))),"Pendente de valores",IF(NOT(ISNUMBER(G40)),"Sem previsto",IF(NOT(ISNUMBER(H40)),"Sem realizado",IF(C40="Despesa",IF(H40&gt;G40*(1+Premissas!$B$5),"Conferir: acima","Dentro do limite"),IF(H40&lt;G40*(1-Premissas!$B$5),"Conferir: abaixo","Dentro do limite")))))))),"Conferir dados")</f>
        <v/>
      </c>
    </row>
    <row r="41" ht="20" customHeight="1">
      <c r="A41" s="36" t="n"/>
      <c r="B41" s="22" t="n"/>
      <c r="C41" s="23">
        <f>IF(B41="","",IFERROR(VLOOKUP(B41,Premissas!$E$4:$F$15,2,FALSE),""))</f>
        <v/>
      </c>
      <c r="D41" s="22" t="n"/>
      <c r="E41" s="22" t="n"/>
      <c r="F41" s="22" t="n"/>
      <c r="G41" s="37" t="n"/>
      <c r="H41" s="37" t="n"/>
      <c r="I41" s="31">
        <f>IF(OR(A41="",NOT(ISNUMBER(G41)),NOT(ISNUMBER(H41))),"",H41-G41)</f>
        <v/>
      </c>
      <c r="J41" s="35">
        <f>IF(OR(A41="",NOT(ISNUMBER(G41)),NOT(ISNUMBER(H41))),"",IFERROR(H41/G41,""))</f>
        <v/>
      </c>
      <c r="K41" s="23">
        <f>IFERROR(IF(AND(A41="",B41="",D41="",E41="",F41="",G41="",H41=""),"",IF(A41="","Conferir data",IF(C41="","Conferir conta",IF(AND(NOT(ISNUMBER(G41)),NOT(ISNUMBER(H41))),"Pendente de valores",IF(NOT(ISNUMBER(G41)),"Sem previsto",IF(NOT(ISNUMBER(H41)),"Sem realizado",IF(C41="Despesa",IF(H41&gt;G41*(1+Premissas!$B$5),"Conferir: acima","Dentro do limite"),IF(H41&lt;G41*(1-Premissas!$B$5),"Conferir: abaixo","Dentro do limite")))))))),"Conferir dados")</f>
        <v/>
      </c>
    </row>
    <row r="42" ht="20" customHeight="1">
      <c r="A42" s="36" t="n"/>
      <c r="B42" s="22" t="n"/>
      <c r="C42" s="25">
        <f>IF(B42="","",IFERROR(VLOOKUP(B42,Premissas!$E$4:$F$15,2,FALSE),""))</f>
        <v/>
      </c>
      <c r="D42" s="22" t="n"/>
      <c r="E42" s="22" t="n"/>
      <c r="F42" s="22" t="n"/>
      <c r="G42" s="37" t="n"/>
      <c r="H42" s="37" t="n"/>
      <c r="I42" s="30">
        <f>IF(OR(A42="",NOT(ISNUMBER(G42)),NOT(ISNUMBER(H42))),"",H42-G42)</f>
        <v/>
      </c>
      <c r="J42" s="34">
        <f>IF(OR(A42="",NOT(ISNUMBER(G42)),NOT(ISNUMBER(H42))),"",IFERROR(H42/G42,""))</f>
        <v/>
      </c>
      <c r="K42" s="25">
        <f>IFERROR(IF(AND(A42="",B42="",D42="",E42="",F42="",G42="",H42=""),"",IF(A42="","Conferir data",IF(C42="","Conferir conta",IF(AND(NOT(ISNUMBER(G42)),NOT(ISNUMBER(H42))),"Pendente de valores",IF(NOT(ISNUMBER(G42)),"Sem previsto",IF(NOT(ISNUMBER(H42)),"Sem realizado",IF(C42="Despesa",IF(H42&gt;G42*(1+Premissas!$B$5),"Conferir: acima","Dentro do limite"),IF(H42&lt;G42*(1-Premissas!$B$5),"Conferir: abaixo","Dentro do limite")))))))),"Conferir dados")</f>
        <v/>
      </c>
    </row>
    <row r="43" ht="20" customHeight="1">
      <c r="A43" s="36" t="n"/>
      <c r="B43" s="22" t="n"/>
      <c r="C43" s="23">
        <f>IF(B43="","",IFERROR(VLOOKUP(B43,Premissas!$E$4:$F$15,2,FALSE),""))</f>
        <v/>
      </c>
      <c r="D43" s="22" t="n"/>
      <c r="E43" s="22" t="n"/>
      <c r="F43" s="22" t="n"/>
      <c r="G43" s="37" t="n"/>
      <c r="H43" s="37" t="n"/>
      <c r="I43" s="31">
        <f>IF(OR(A43="",NOT(ISNUMBER(G43)),NOT(ISNUMBER(H43))),"",H43-G43)</f>
        <v/>
      </c>
      <c r="J43" s="35">
        <f>IF(OR(A43="",NOT(ISNUMBER(G43)),NOT(ISNUMBER(H43))),"",IFERROR(H43/G43,""))</f>
        <v/>
      </c>
      <c r="K43" s="23">
        <f>IFERROR(IF(AND(A43="",B43="",D43="",E43="",F43="",G43="",H43=""),"",IF(A43="","Conferir data",IF(C43="","Conferir conta",IF(AND(NOT(ISNUMBER(G43)),NOT(ISNUMBER(H43))),"Pendente de valores",IF(NOT(ISNUMBER(G43)),"Sem previsto",IF(NOT(ISNUMBER(H43)),"Sem realizado",IF(C43="Despesa",IF(H43&gt;G43*(1+Premissas!$B$5),"Conferir: acima","Dentro do limite"),IF(H43&lt;G43*(1-Premissas!$B$5),"Conferir: abaixo","Dentro do limite")))))))),"Conferir dados")</f>
        <v/>
      </c>
    </row>
    <row r="44" ht="20" customHeight="1">
      <c r="A44" s="36" t="n"/>
      <c r="B44" s="22" t="n"/>
      <c r="C44" s="25">
        <f>IF(B44="","",IFERROR(VLOOKUP(B44,Premissas!$E$4:$F$15,2,FALSE),""))</f>
        <v/>
      </c>
      <c r="D44" s="22" t="n"/>
      <c r="E44" s="22" t="n"/>
      <c r="F44" s="22" t="n"/>
      <c r="G44" s="37" t="n"/>
      <c r="H44" s="37" t="n"/>
      <c r="I44" s="30">
        <f>IF(OR(A44="",NOT(ISNUMBER(G44)),NOT(ISNUMBER(H44))),"",H44-G44)</f>
        <v/>
      </c>
      <c r="J44" s="34">
        <f>IF(OR(A44="",NOT(ISNUMBER(G44)),NOT(ISNUMBER(H44))),"",IFERROR(H44/G44,""))</f>
        <v/>
      </c>
      <c r="K44" s="25">
        <f>IFERROR(IF(AND(A44="",B44="",D44="",E44="",F44="",G44="",H44=""),"",IF(A44="","Conferir data",IF(C44="","Conferir conta",IF(AND(NOT(ISNUMBER(G44)),NOT(ISNUMBER(H44))),"Pendente de valores",IF(NOT(ISNUMBER(G44)),"Sem previsto",IF(NOT(ISNUMBER(H44)),"Sem realizado",IF(C44="Despesa",IF(H44&gt;G44*(1+Premissas!$B$5),"Conferir: acima","Dentro do limite"),IF(H44&lt;G44*(1-Premissas!$B$5),"Conferir: abaixo","Dentro do limite")))))))),"Conferir dados")</f>
        <v/>
      </c>
    </row>
    <row r="45" ht="20" customHeight="1">
      <c r="A45" s="36" t="n"/>
      <c r="B45" s="22" t="n"/>
      <c r="C45" s="23">
        <f>IF(B45="","",IFERROR(VLOOKUP(B45,Premissas!$E$4:$F$15,2,FALSE),""))</f>
        <v/>
      </c>
      <c r="D45" s="22" t="n"/>
      <c r="E45" s="22" t="n"/>
      <c r="F45" s="22" t="n"/>
      <c r="G45" s="37" t="n"/>
      <c r="H45" s="37" t="n"/>
      <c r="I45" s="31">
        <f>IF(OR(A45="",NOT(ISNUMBER(G45)),NOT(ISNUMBER(H45))),"",H45-G45)</f>
        <v/>
      </c>
      <c r="J45" s="35">
        <f>IF(OR(A45="",NOT(ISNUMBER(G45)),NOT(ISNUMBER(H45))),"",IFERROR(H45/G45,""))</f>
        <v/>
      </c>
      <c r="K45" s="23">
        <f>IFERROR(IF(AND(A45="",B45="",D45="",E45="",F45="",G45="",H45=""),"",IF(A45="","Conferir data",IF(C45="","Conferir conta",IF(AND(NOT(ISNUMBER(G45)),NOT(ISNUMBER(H45))),"Pendente de valores",IF(NOT(ISNUMBER(G45)),"Sem previsto",IF(NOT(ISNUMBER(H45)),"Sem realizado",IF(C45="Despesa",IF(H45&gt;G45*(1+Premissas!$B$5),"Conferir: acima","Dentro do limite"),IF(H45&lt;G45*(1-Premissas!$B$5),"Conferir: abaixo","Dentro do limite")))))))),"Conferir dados")</f>
        <v/>
      </c>
    </row>
    <row r="46" ht="20" customHeight="1">
      <c r="A46" s="36" t="n"/>
      <c r="B46" s="22" t="n"/>
      <c r="C46" s="25">
        <f>IF(B46="","",IFERROR(VLOOKUP(B46,Premissas!$E$4:$F$15,2,FALSE),""))</f>
        <v/>
      </c>
      <c r="D46" s="22" t="n"/>
      <c r="E46" s="22" t="n"/>
      <c r="F46" s="22" t="n"/>
      <c r="G46" s="37" t="n"/>
      <c r="H46" s="37" t="n"/>
      <c r="I46" s="30">
        <f>IF(OR(A46="",NOT(ISNUMBER(G46)),NOT(ISNUMBER(H46))),"",H46-G46)</f>
        <v/>
      </c>
      <c r="J46" s="34">
        <f>IF(OR(A46="",NOT(ISNUMBER(G46)),NOT(ISNUMBER(H46))),"",IFERROR(H46/G46,""))</f>
        <v/>
      </c>
      <c r="K46" s="25">
        <f>IFERROR(IF(AND(A46="",B46="",D46="",E46="",F46="",G46="",H46=""),"",IF(A46="","Conferir data",IF(C46="","Conferir conta",IF(AND(NOT(ISNUMBER(G46)),NOT(ISNUMBER(H46))),"Pendente de valores",IF(NOT(ISNUMBER(G46)),"Sem previsto",IF(NOT(ISNUMBER(H46)),"Sem realizado",IF(C46="Despesa",IF(H46&gt;G46*(1+Premissas!$B$5),"Conferir: acima","Dentro do limite"),IF(H46&lt;G46*(1-Premissas!$B$5),"Conferir: abaixo","Dentro do limite")))))))),"Conferir dados")</f>
        <v/>
      </c>
    </row>
    <row r="47" ht="20" customHeight="1">
      <c r="A47" s="36" t="n"/>
      <c r="B47" s="22" t="n"/>
      <c r="C47" s="23">
        <f>IF(B47="","",IFERROR(VLOOKUP(B47,Premissas!$E$4:$F$15,2,FALSE),""))</f>
        <v/>
      </c>
      <c r="D47" s="22" t="n"/>
      <c r="E47" s="22" t="n"/>
      <c r="F47" s="22" t="n"/>
      <c r="G47" s="37" t="n"/>
      <c r="H47" s="37" t="n"/>
      <c r="I47" s="31">
        <f>IF(OR(A47="",NOT(ISNUMBER(G47)),NOT(ISNUMBER(H47))),"",H47-G47)</f>
        <v/>
      </c>
      <c r="J47" s="35">
        <f>IF(OR(A47="",NOT(ISNUMBER(G47)),NOT(ISNUMBER(H47))),"",IFERROR(H47/G47,""))</f>
        <v/>
      </c>
      <c r="K47" s="23">
        <f>IFERROR(IF(AND(A47="",B47="",D47="",E47="",F47="",G47="",H47=""),"",IF(A47="","Conferir data",IF(C47="","Conferir conta",IF(AND(NOT(ISNUMBER(G47)),NOT(ISNUMBER(H47))),"Pendente de valores",IF(NOT(ISNUMBER(G47)),"Sem previsto",IF(NOT(ISNUMBER(H47)),"Sem realizado",IF(C47="Despesa",IF(H47&gt;G47*(1+Premissas!$B$5),"Conferir: acima","Dentro do limite"),IF(H47&lt;G47*(1-Premissas!$B$5),"Conferir: abaixo","Dentro do limite")))))))),"Conferir dados")</f>
        <v/>
      </c>
    </row>
    <row r="48" ht="20" customHeight="1">
      <c r="A48" s="36" t="n"/>
      <c r="B48" s="22" t="n"/>
      <c r="C48" s="25">
        <f>IF(B48="","",IFERROR(VLOOKUP(B48,Premissas!$E$4:$F$15,2,FALSE),""))</f>
        <v/>
      </c>
      <c r="D48" s="22" t="n"/>
      <c r="E48" s="22" t="n"/>
      <c r="F48" s="22" t="n"/>
      <c r="G48" s="37" t="n"/>
      <c r="H48" s="37" t="n"/>
      <c r="I48" s="30">
        <f>IF(OR(A48="",NOT(ISNUMBER(G48)),NOT(ISNUMBER(H48))),"",H48-G48)</f>
        <v/>
      </c>
      <c r="J48" s="34">
        <f>IF(OR(A48="",NOT(ISNUMBER(G48)),NOT(ISNUMBER(H48))),"",IFERROR(H48/G48,""))</f>
        <v/>
      </c>
      <c r="K48" s="25">
        <f>IFERROR(IF(AND(A48="",B48="",D48="",E48="",F48="",G48="",H48=""),"",IF(A48="","Conferir data",IF(C48="","Conferir conta",IF(AND(NOT(ISNUMBER(G48)),NOT(ISNUMBER(H48))),"Pendente de valores",IF(NOT(ISNUMBER(G48)),"Sem previsto",IF(NOT(ISNUMBER(H48)),"Sem realizado",IF(C48="Despesa",IF(H48&gt;G48*(1+Premissas!$B$5),"Conferir: acima","Dentro do limite"),IF(H48&lt;G48*(1-Premissas!$B$5),"Conferir: abaixo","Dentro do limite")))))))),"Conferir dados")</f>
        <v/>
      </c>
    </row>
    <row r="49" ht="20" customHeight="1">
      <c r="A49" s="36" t="n"/>
      <c r="B49" s="22" t="n"/>
      <c r="C49" s="23">
        <f>IF(B49="","",IFERROR(VLOOKUP(B49,Premissas!$E$4:$F$15,2,FALSE),""))</f>
        <v/>
      </c>
      <c r="D49" s="22" t="n"/>
      <c r="E49" s="22" t="n"/>
      <c r="F49" s="22" t="n"/>
      <c r="G49" s="37" t="n"/>
      <c r="H49" s="37" t="n"/>
      <c r="I49" s="31">
        <f>IF(OR(A49="",NOT(ISNUMBER(G49)),NOT(ISNUMBER(H49))),"",H49-G49)</f>
        <v/>
      </c>
      <c r="J49" s="35">
        <f>IF(OR(A49="",NOT(ISNUMBER(G49)),NOT(ISNUMBER(H49))),"",IFERROR(H49/G49,""))</f>
        <v/>
      </c>
      <c r="K49" s="23">
        <f>IFERROR(IF(AND(A49="",B49="",D49="",E49="",F49="",G49="",H49=""),"",IF(A49="","Conferir data",IF(C49="","Conferir conta",IF(AND(NOT(ISNUMBER(G49)),NOT(ISNUMBER(H49))),"Pendente de valores",IF(NOT(ISNUMBER(G49)),"Sem previsto",IF(NOT(ISNUMBER(H49)),"Sem realizado",IF(C49="Despesa",IF(H49&gt;G49*(1+Premissas!$B$5),"Conferir: acima","Dentro do limite"),IF(H49&lt;G49*(1-Premissas!$B$5),"Conferir: abaixo","Dentro do limite")))))))),"Conferir dados")</f>
        <v/>
      </c>
    </row>
    <row r="50" ht="20" customHeight="1">
      <c r="A50" s="36" t="n"/>
      <c r="B50" s="22" t="n"/>
      <c r="C50" s="25">
        <f>IF(B50="","",IFERROR(VLOOKUP(B50,Premissas!$E$4:$F$15,2,FALSE),""))</f>
        <v/>
      </c>
      <c r="D50" s="22" t="n"/>
      <c r="E50" s="22" t="n"/>
      <c r="F50" s="22" t="n"/>
      <c r="G50" s="37" t="n"/>
      <c r="H50" s="37" t="n"/>
      <c r="I50" s="30">
        <f>IF(OR(A50="",NOT(ISNUMBER(G50)),NOT(ISNUMBER(H50))),"",H50-G50)</f>
        <v/>
      </c>
      <c r="J50" s="34">
        <f>IF(OR(A50="",NOT(ISNUMBER(G50)),NOT(ISNUMBER(H50))),"",IFERROR(H50/G50,""))</f>
        <v/>
      </c>
      <c r="K50" s="25">
        <f>IFERROR(IF(AND(A50="",B50="",D50="",E50="",F50="",G50="",H50=""),"",IF(A50="","Conferir data",IF(C50="","Conferir conta",IF(AND(NOT(ISNUMBER(G50)),NOT(ISNUMBER(H50))),"Pendente de valores",IF(NOT(ISNUMBER(G50)),"Sem previsto",IF(NOT(ISNUMBER(H50)),"Sem realizado",IF(C50="Despesa",IF(H50&gt;G50*(1+Premissas!$B$5),"Conferir: acima","Dentro do limite"),IF(H50&lt;G50*(1-Premissas!$B$5),"Conferir: abaixo","Dentro do limite")))))))),"Conferir dados")</f>
        <v/>
      </c>
    </row>
    <row r="51" ht="20" customHeight="1">
      <c r="A51" s="36" t="n"/>
      <c r="B51" s="22" t="n"/>
      <c r="C51" s="23">
        <f>IF(B51="","",IFERROR(VLOOKUP(B51,Premissas!$E$4:$F$15,2,FALSE),""))</f>
        <v/>
      </c>
      <c r="D51" s="22" t="n"/>
      <c r="E51" s="22" t="n"/>
      <c r="F51" s="22" t="n"/>
      <c r="G51" s="37" t="n"/>
      <c r="H51" s="37" t="n"/>
      <c r="I51" s="31">
        <f>IF(OR(A51="",NOT(ISNUMBER(G51)),NOT(ISNUMBER(H51))),"",H51-G51)</f>
        <v/>
      </c>
      <c r="J51" s="35">
        <f>IF(OR(A51="",NOT(ISNUMBER(G51)),NOT(ISNUMBER(H51))),"",IFERROR(H51/G51,""))</f>
        <v/>
      </c>
      <c r="K51" s="23">
        <f>IFERROR(IF(AND(A51="",B51="",D51="",E51="",F51="",G51="",H51=""),"",IF(A51="","Conferir data",IF(C51="","Conferir conta",IF(AND(NOT(ISNUMBER(G51)),NOT(ISNUMBER(H51))),"Pendente de valores",IF(NOT(ISNUMBER(G51)),"Sem previsto",IF(NOT(ISNUMBER(H51)),"Sem realizado",IF(C51="Despesa",IF(H51&gt;G51*(1+Premissas!$B$5),"Conferir: acima","Dentro do limite"),IF(H51&lt;G51*(1-Premissas!$B$5),"Conferir: abaixo","Dentro do limite")))))))),"Conferir dados")</f>
        <v/>
      </c>
    </row>
    <row r="52" ht="20" customHeight="1">
      <c r="A52" s="36" t="n"/>
      <c r="B52" s="22" t="n"/>
      <c r="C52" s="25">
        <f>IF(B52="","",IFERROR(VLOOKUP(B52,Premissas!$E$4:$F$15,2,FALSE),""))</f>
        <v/>
      </c>
      <c r="D52" s="22" t="n"/>
      <c r="E52" s="22" t="n"/>
      <c r="F52" s="22" t="n"/>
      <c r="G52" s="37" t="n"/>
      <c r="H52" s="37" t="n"/>
      <c r="I52" s="30">
        <f>IF(OR(A52="",NOT(ISNUMBER(G52)),NOT(ISNUMBER(H52))),"",H52-G52)</f>
        <v/>
      </c>
      <c r="J52" s="34">
        <f>IF(OR(A52="",NOT(ISNUMBER(G52)),NOT(ISNUMBER(H52))),"",IFERROR(H52/G52,""))</f>
        <v/>
      </c>
      <c r="K52" s="25">
        <f>IFERROR(IF(AND(A52="",B52="",D52="",E52="",F52="",G52="",H52=""),"",IF(A52="","Conferir data",IF(C52="","Conferir conta",IF(AND(NOT(ISNUMBER(G52)),NOT(ISNUMBER(H52))),"Pendente de valores",IF(NOT(ISNUMBER(G52)),"Sem previsto",IF(NOT(ISNUMBER(H52)),"Sem realizado",IF(C52="Despesa",IF(H52&gt;G52*(1+Premissas!$B$5),"Conferir: acima","Dentro do limite"),IF(H52&lt;G52*(1-Premissas!$B$5),"Conferir: abaixo","Dentro do limite")))))))),"Conferir dados")</f>
        <v/>
      </c>
    </row>
    <row r="53" ht="20" customHeight="1">
      <c r="A53" s="36" t="n"/>
      <c r="B53" s="22" t="n"/>
      <c r="C53" s="23">
        <f>IF(B53="","",IFERROR(VLOOKUP(B53,Premissas!$E$4:$F$15,2,FALSE),""))</f>
        <v/>
      </c>
      <c r="D53" s="22" t="n"/>
      <c r="E53" s="22" t="n"/>
      <c r="F53" s="22" t="n"/>
      <c r="G53" s="37" t="n"/>
      <c r="H53" s="37" t="n"/>
      <c r="I53" s="31">
        <f>IF(OR(A53="",NOT(ISNUMBER(G53)),NOT(ISNUMBER(H53))),"",H53-G53)</f>
        <v/>
      </c>
      <c r="J53" s="35">
        <f>IF(OR(A53="",NOT(ISNUMBER(G53)),NOT(ISNUMBER(H53))),"",IFERROR(H53/G53,""))</f>
        <v/>
      </c>
      <c r="K53" s="23">
        <f>IFERROR(IF(AND(A53="",B53="",D53="",E53="",F53="",G53="",H53=""),"",IF(A53="","Conferir data",IF(C53="","Conferir conta",IF(AND(NOT(ISNUMBER(G53)),NOT(ISNUMBER(H53))),"Pendente de valores",IF(NOT(ISNUMBER(G53)),"Sem previsto",IF(NOT(ISNUMBER(H53)),"Sem realizado",IF(C53="Despesa",IF(H53&gt;G53*(1+Premissas!$B$5),"Conferir: acima","Dentro do limite"),IF(H53&lt;G53*(1-Premissas!$B$5),"Conferir: abaixo","Dentro do limite")))))))),"Conferir dados")</f>
        <v/>
      </c>
    </row>
    <row r="54" ht="20" customHeight="1">
      <c r="A54" s="36" t="n"/>
      <c r="B54" s="22" t="n"/>
      <c r="C54" s="25">
        <f>IF(B54="","",IFERROR(VLOOKUP(B54,Premissas!$E$4:$F$15,2,FALSE),""))</f>
        <v/>
      </c>
      <c r="D54" s="22" t="n"/>
      <c r="E54" s="22" t="n"/>
      <c r="F54" s="22" t="n"/>
      <c r="G54" s="37" t="n"/>
      <c r="H54" s="37" t="n"/>
      <c r="I54" s="30">
        <f>IF(OR(A54="",NOT(ISNUMBER(G54)),NOT(ISNUMBER(H54))),"",H54-G54)</f>
        <v/>
      </c>
      <c r="J54" s="34">
        <f>IF(OR(A54="",NOT(ISNUMBER(G54)),NOT(ISNUMBER(H54))),"",IFERROR(H54/G54,""))</f>
        <v/>
      </c>
      <c r="K54" s="25">
        <f>IFERROR(IF(AND(A54="",B54="",D54="",E54="",F54="",G54="",H54=""),"",IF(A54="","Conferir data",IF(C54="","Conferir conta",IF(AND(NOT(ISNUMBER(G54)),NOT(ISNUMBER(H54))),"Pendente de valores",IF(NOT(ISNUMBER(G54)),"Sem previsto",IF(NOT(ISNUMBER(H54)),"Sem realizado",IF(C54="Despesa",IF(H54&gt;G54*(1+Premissas!$B$5),"Conferir: acima","Dentro do limite"),IF(H54&lt;G54*(1-Premissas!$B$5),"Conferir: abaixo","Dentro do limite")))))))),"Conferir dados")</f>
        <v/>
      </c>
    </row>
    <row r="55" ht="20" customHeight="1">
      <c r="A55" s="36" t="n"/>
      <c r="B55" s="22" t="n"/>
      <c r="C55" s="23">
        <f>IF(B55="","",IFERROR(VLOOKUP(B55,Premissas!$E$4:$F$15,2,FALSE),""))</f>
        <v/>
      </c>
      <c r="D55" s="22" t="n"/>
      <c r="E55" s="22" t="n"/>
      <c r="F55" s="22" t="n"/>
      <c r="G55" s="37" t="n"/>
      <c r="H55" s="37" t="n"/>
      <c r="I55" s="31">
        <f>IF(OR(A55="",NOT(ISNUMBER(G55)),NOT(ISNUMBER(H55))),"",H55-G55)</f>
        <v/>
      </c>
      <c r="J55" s="35">
        <f>IF(OR(A55="",NOT(ISNUMBER(G55)),NOT(ISNUMBER(H55))),"",IFERROR(H55/G55,""))</f>
        <v/>
      </c>
      <c r="K55" s="23">
        <f>IFERROR(IF(AND(A55="",B55="",D55="",E55="",F55="",G55="",H55=""),"",IF(A55="","Conferir data",IF(C55="","Conferir conta",IF(AND(NOT(ISNUMBER(G55)),NOT(ISNUMBER(H55))),"Pendente de valores",IF(NOT(ISNUMBER(G55)),"Sem previsto",IF(NOT(ISNUMBER(H55)),"Sem realizado",IF(C55="Despesa",IF(H55&gt;G55*(1+Premissas!$B$5),"Conferir: acima","Dentro do limite"),IF(H55&lt;G55*(1-Premissas!$B$5),"Conferir: abaixo","Dentro do limite")))))))),"Conferir dados")</f>
        <v/>
      </c>
    </row>
    <row r="56" ht="20" customHeight="1">
      <c r="A56" s="36" t="n"/>
      <c r="B56" s="22" t="n"/>
      <c r="C56" s="25">
        <f>IF(B56="","",IFERROR(VLOOKUP(B56,Premissas!$E$4:$F$15,2,FALSE),""))</f>
        <v/>
      </c>
      <c r="D56" s="22" t="n"/>
      <c r="E56" s="22" t="n"/>
      <c r="F56" s="22" t="n"/>
      <c r="G56" s="37" t="n"/>
      <c r="H56" s="37" t="n"/>
      <c r="I56" s="30">
        <f>IF(OR(A56="",NOT(ISNUMBER(G56)),NOT(ISNUMBER(H56))),"",H56-G56)</f>
        <v/>
      </c>
      <c r="J56" s="34">
        <f>IF(OR(A56="",NOT(ISNUMBER(G56)),NOT(ISNUMBER(H56))),"",IFERROR(H56/G56,""))</f>
        <v/>
      </c>
      <c r="K56" s="25">
        <f>IFERROR(IF(AND(A56="",B56="",D56="",E56="",F56="",G56="",H56=""),"",IF(A56="","Conferir data",IF(C56="","Conferir conta",IF(AND(NOT(ISNUMBER(G56)),NOT(ISNUMBER(H56))),"Pendente de valores",IF(NOT(ISNUMBER(G56)),"Sem previsto",IF(NOT(ISNUMBER(H56)),"Sem realizado",IF(C56="Despesa",IF(H56&gt;G56*(1+Premissas!$B$5),"Conferir: acima","Dentro do limite"),IF(H56&lt;G56*(1-Premissas!$B$5),"Conferir: abaixo","Dentro do limite")))))))),"Conferir dados")</f>
        <v/>
      </c>
    </row>
    <row r="57" ht="20" customHeight="1">
      <c r="A57" s="36" t="n"/>
      <c r="B57" s="22" t="n"/>
      <c r="C57" s="23">
        <f>IF(B57="","",IFERROR(VLOOKUP(B57,Premissas!$E$4:$F$15,2,FALSE),""))</f>
        <v/>
      </c>
      <c r="D57" s="22" t="n"/>
      <c r="E57" s="22" t="n"/>
      <c r="F57" s="22" t="n"/>
      <c r="G57" s="37" t="n"/>
      <c r="H57" s="37" t="n"/>
      <c r="I57" s="31">
        <f>IF(OR(A57="",NOT(ISNUMBER(G57)),NOT(ISNUMBER(H57))),"",H57-G57)</f>
        <v/>
      </c>
      <c r="J57" s="35">
        <f>IF(OR(A57="",NOT(ISNUMBER(G57)),NOT(ISNUMBER(H57))),"",IFERROR(H57/G57,""))</f>
        <v/>
      </c>
      <c r="K57" s="23">
        <f>IFERROR(IF(AND(A57="",B57="",D57="",E57="",F57="",G57="",H57=""),"",IF(A57="","Conferir data",IF(C57="","Conferir conta",IF(AND(NOT(ISNUMBER(G57)),NOT(ISNUMBER(H57))),"Pendente de valores",IF(NOT(ISNUMBER(G57)),"Sem previsto",IF(NOT(ISNUMBER(H57)),"Sem realizado",IF(C57="Despesa",IF(H57&gt;G57*(1+Premissas!$B$5),"Conferir: acima","Dentro do limite"),IF(H57&lt;G57*(1-Premissas!$B$5),"Conferir: abaixo","Dentro do limite")))))))),"Conferir dados")</f>
        <v/>
      </c>
    </row>
    <row r="58" ht="20" customHeight="1">
      <c r="A58" s="36" t="n"/>
      <c r="B58" s="22" t="n"/>
      <c r="C58" s="25">
        <f>IF(B58="","",IFERROR(VLOOKUP(B58,Premissas!$E$4:$F$15,2,FALSE),""))</f>
        <v/>
      </c>
      <c r="D58" s="22" t="n"/>
      <c r="E58" s="22" t="n"/>
      <c r="F58" s="22" t="n"/>
      <c r="G58" s="37" t="n"/>
      <c r="H58" s="37" t="n"/>
      <c r="I58" s="30">
        <f>IF(OR(A58="",NOT(ISNUMBER(G58)),NOT(ISNUMBER(H58))),"",H58-G58)</f>
        <v/>
      </c>
      <c r="J58" s="34">
        <f>IF(OR(A58="",NOT(ISNUMBER(G58)),NOT(ISNUMBER(H58))),"",IFERROR(H58/G58,""))</f>
        <v/>
      </c>
      <c r="K58" s="25">
        <f>IFERROR(IF(AND(A58="",B58="",D58="",E58="",F58="",G58="",H58=""),"",IF(A58="","Conferir data",IF(C58="","Conferir conta",IF(AND(NOT(ISNUMBER(G58)),NOT(ISNUMBER(H58))),"Pendente de valores",IF(NOT(ISNUMBER(G58)),"Sem previsto",IF(NOT(ISNUMBER(H58)),"Sem realizado",IF(C58="Despesa",IF(H58&gt;G58*(1+Premissas!$B$5),"Conferir: acima","Dentro do limite"),IF(H58&lt;G58*(1-Premissas!$B$5),"Conferir: abaixo","Dentro do limite")))))))),"Conferir dados")</f>
        <v/>
      </c>
    </row>
    <row r="59" ht="20" customHeight="1">
      <c r="A59" s="36" t="n"/>
      <c r="B59" s="22" t="n"/>
      <c r="C59" s="23">
        <f>IF(B59="","",IFERROR(VLOOKUP(B59,Premissas!$E$4:$F$15,2,FALSE),""))</f>
        <v/>
      </c>
      <c r="D59" s="22" t="n"/>
      <c r="E59" s="22" t="n"/>
      <c r="F59" s="22" t="n"/>
      <c r="G59" s="37" t="n"/>
      <c r="H59" s="37" t="n"/>
      <c r="I59" s="31">
        <f>IF(OR(A59="",NOT(ISNUMBER(G59)),NOT(ISNUMBER(H59))),"",H59-G59)</f>
        <v/>
      </c>
      <c r="J59" s="35">
        <f>IF(OR(A59="",NOT(ISNUMBER(G59)),NOT(ISNUMBER(H59))),"",IFERROR(H59/G59,""))</f>
        <v/>
      </c>
      <c r="K59" s="23">
        <f>IFERROR(IF(AND(A59="",B59="",D59="",E59="",F59="",G59="",H59=""),"",IF(A59="","Conferir data",IF(C59="","Conferir conta",IF(AND(NOT(ISNUMBER(G59)),NOT(ISNUMBER(H59))),"Pendente de valores",IF(NOT(ISNUMBER(G59)),"Sem previsto",IF(NOT(ISNUMBER(H59)),"Sem realizado",IF(C59="Despesa",IF(H59&gt;G59*(1+Premissas!$B$5),"Conferir: acima","Dentro do limite"),IF(H59&lt;G59*(1-Premissas!$B$5),"Conferir: abaixo","Dentro do limite")))))))),"Conferir dados")</f>
        <v/>
      </c>
    </row>
    <row r="60" ht="20" customHeight="1">
      <c r="A60" s="36" t="n"/>
      <c r="B60" s="22" t="n"/>
      <c r="C60" s="25">
        <f>IF(B60="","",IFERROR(VLOOKUP(B60,Premissas!$E$4:$F$15,2,FALSE),""))</f>
        <v/>
      </c>
      <c r="D60" s="22" t="n"/>
      <c r="E60" s="22" t="n"/>
      <c r="F60" s="22" t="n"/>
      <c r="G60" s="37" t="n"/>
      <c r="H60" s="37" t="n"/>
      <c r="I60" s="30">
        <f>IF(OR(A60="",NOT(ISNUMBER(G60)),NOT(ISNUMBER(H60))),"",H60-G60)</f>
        <v/>
      </c>
      <c r="J60" s="34">
        <f>IF(OR(A60="",NOT(ISNUMBER(G60)),NOT(ISNUMBER(H60))),"",IFERROR(H60/G60,""))</f>
        <v/>
      </c>
      <c r="K60" s="25">
        <f>IFERROR(IF(AND(A60="",B60="",D60="",E60="",F60="",G60="",H60=""),"",IF(A60="","Conferir data",IF(C60="","Conferir conta",IF(AND(NOT(ISNUMBER(G60)),NOT(ISNUMBER(H60))),"Pendente de valores",IF(NOT(ISNUMBER(G60)),"Sem previsto",IF(NOT(ISNUMBER(H60)),"Sem realizado",IF(C60="Despesa",IF(H60&gt;G60*(1+Premissas!$B$5),"Conferir: acima","Dentro do limite"),IF(H60&lt;G60*(1-Premissas!$B$5),"Conferir: abaixo","Dentro do limite")))))))),"Conferir dados")</f>
        <v/>
      </c>
    </row>
    <row r="61" ht="20" customHeight="1">
      <c r="A61" s="36" t="n"/>
      <c r="B61" s="22" t="n"/>
      <c r="C61" s="23">
        <f>IF(B61="","",IFERROR(VLOOKUP(B61,Premissas!$E$4:$F$15,2,FALSE),""))</f>
        <v/>
      </c>
      <c r="D61" s="22" t="n"/>
      <c r="E61" s="22" t="n"/>
      <c r="F61" s="22" t="n"/>
      <c r="G61" s="37" t="n"/>
      <c r="H61" s="37" t="n"/>
      <c r="I61" s="31">
        <f>IF(OR(A61="",NOT(ISNUMBER(G61)),NOT(ISNUMBER(H61))),"",H61-G61)</f>
        <v/>
      </c>
      <c r="J61" s="35">
        <f>IF(OR(A61="",NOT(ISNUMBER(G61)),NOT(ISNUMBER(H61))),"",IFERROR(H61/G61,""))</f>
        <v/>
      </c>
      <c r="K61" s="23">
        <f>IFERROR(IF(AND(A61="",B61="",D61="",E61="",F61="",G61="",H61=""),"",IF(A61="","Conferir data",IF(C61="","Conferir conta",IF(AND(NOT(ISNUMBER(G61)),NOT(ISNUMBER(H61))),"Pendente de valores",IF(NOT(ISNUMBER(G61)),"Sem previsto",IF(NOT(ISNUMBER(H61)),"Sem realizado",IF(C61="Despesa",IF(H61&gt;G61*(1+Premissas!$B$5),"Conferir: acima","Dentro do limite"),IF(H61&lt;G61*(1-Premissas!$B$5),"Conferir: abaixo","Dentro do limite")))))))),"Conferir dados")</f>
        <v/>
      </c>
    </row>
    <row r="62" ht="20" customHeight="1">
      <c r="A62" s="36" t="n"/>
      <c r="B62" s="22" t="n"/>
      <c r="C62" s="25">
        <f>IF(B62="","",IFERROR(VLOOKUP(B62,Premissas!$E$4:$F$15,2,FALSE),""))</f>
        <v/>
      </c>
      <c r="D62" s="22" t="n"/>
      <c r="E62" s="22" t="n"/>
      <c r="F62" s="22" t="n"/>
      <c r="G62" s="37" t="n"/>
      <c r="H62" s="37" t="n"/>
      <c r="I62" s="30">
        <f>IF(OR(A62="",NOT(ISNUMBER(G62)),NOT(ISNUMBER(H62))),"",H62-G62)</f>
        <v/>
      </c>
      <c r="J62" s="34">
        <f>IF(OR(A62="",NOT(ISNUMBER(G62)),NOT(ISNUMBER(H62))),"",IFERROR(H62/G62,""))</f>
        <v/>
      </c>
      <c r="K62" s="25">
        <f>IFERROR(IF(AND(A62="",B62="",D62="",E62="",F62="",G62="",H62=""),"",IF(A62="","Conferir data",IF(C62="","Conferir conta",IF(AND(NOT(ISNUMBER(G62)),NOT(ISNUMBER(H62))),"Pendente de valores",IF(NOT(ISNUMBER(G62)),"Sem previsto",IF(NOT(ISNUMBER(H62)),"Sem realizado",IF(C62="Despesa",IF(H62&gt;G62*(1+Premissas!$B$5),"Conferir: acima","Dentro do limite"),IF(H62&lt;G62*(1-Premissas!$B$5),"Conferir: abaixo","Dentro do limite")))))))),"Conferir dados")</f>
        <v/>
      </c>
    </row>
    <row r="63" ht="20" customHeight="1">
      <c r="A63" s="36" t="n"/>
      <c r="B63" s="22" t="n"/>
      <c r="C63" s="23">
        <f>IF(B63="","",IFERROR(VLOOKUP(B63,Premissas!$E$4:$F$15,2,FALSE),""))</f>
        <v/>
      </c>
      <c r="D63" s="22" t="n"/>
      <c r="E63" s="22" t="n"/>
      <c r="F63" s="22" t="n"/>
      <c r="G63" s="37" t="n"/>
      <c r="H63" s="37" t="n"/>
      <c r="I63" s="31">
        <f>IF(OR(A63="",NOT(ISNUMBER(G63)),NOT(ISNUMBER(H63))),"",H63-G63)</f>
        <v/>
      </c>
      <c r="J63" s="35">
        <f>IF(OR(A63="",NOT(ISNUMBER(G63)),NOT(ISNUMBER(H63))),"",IFERROR(H63/G63,""))</f>
        <v/>
      </c>
      <c r="K63" s="23">
        <f>IFERROR(IF(AND(A63="",B63="",D63="",E63="",F63="",G63="",H63=""),"",IF(A63="","Conferir data",IF(C63="","Conferir conta",IF(AND(NOT(ISNUMBER(G63)),NOT(ISNUMBER(H63))),"Pendente de valores",IF(NOT(ISNUMBER(G63)),"Sem previsto",IF(NOT(ISNUMBER(H63)),"Sem realizado",IF(C63="Despesa",IF(H63&gt;G63*(1+Premissas!$B$5),"Conferir: acima","Dentro do limite"),IF(H63&lt;G63*(1-Premissas!$B$5),"Conferir: abaixo","Dentro do limite")))))))),"Conferir dados")</f>
        <v/>
      </c>
    </row>
    <row r="64" ht="20" customHeight="1">
      <c r="A64" s="36" t="n"/>
      <c r="B64" s="22" t="n"/>
      <c r="C64" s="25">
        <f>IF(B64="","",IFERROR(VLOOKUP(B64,Premissas!$E$4:$F$15,2,FALSE),""))</f>
        <v/>
      </c>
      <c r="D64" s="22" t="n"/>
      <c r="E64" s="22" t="n"/>
      <c r="F64" s="22" t="n"/>
      <c r="G64" s="37" t="n"/>
      <c r="H64" s="37" t="n"/>
      <c r="I64" s="30">
        <f>IF(OR(A64="",NOT(ISNUMBER(G64)),NOT(ISNUMBER(H64))),"",H64-G64)</f>
        <v/>
      </c>
      <c r="J64" s="34">
        <f>IF(OR(A64="",NOT(ISNUMBER(G64)),NOT(ISNUMBER(H64))),"",IFERROR(H64/G64,""))</f>
        <v/>
      </c>
      <c r="K64" s="25">
        <f>IFERROR(IF(AND(A64="",B64="",D64="",E64="",F64="",G64="",H64=""),"",IF(A64="","Conferir data",IF(C64="","Conferir conta",IF(AND(NOT(ISNUMBER(G64)),NOT(ISNUMBER(H64))),"Pendente de valores",IF(NOT(ISNUMBER(G64)),"Sem previsto",IF(NOT(ISNUMBER(H64)),"Sem realizado",IF(C64="Despesa",IF(H64&gt;G64*(1+Premissas!$B$5),"Conferir: acima","Dentro do limite"),IF(H64&lt;G64*(1-Premissas!$B$5),"Conferir: abaixo","Dentro do limite")))))))),"Conferir dados")</f>
        <v/>
      </c>
    </row>
    <row r="65" ht="20" customHeight="1">
      <c r="A65" s="36" t="n"/>
      <c r="B65" s="22" t="n"/>
      <c r="C65" s="23">
        <f>IF(B65="","",IFERROR(VLOOKUP(B65,Premissas!$E$4:$F$15,2,FALSE),""))</f>
        <v/>
      </c>
      <c r="D65" s="22" t="n"/>
      <c r="E65" s="22" t="n"/>
      <c r="F65" s="22" t="n"/>
      <c r="G65" s="37" t="n"/>
      <c r="H65" s="37" t="n"/>
      <c r="I65" s="31">
        <f>IF(OR(A65="",NOT(ISNUMBER(G65)),NOT(ISNUMBER(H65))),"",H65-G65)</f>
        <v/>
      </c>
      <c r="J65" s="35">
        <f>IF(OR(A65="",NOT(ISNUMBER(G65)),NOT(ISNUMBER(H65))),"",IFERROR(H65/G65,""))</f>
        <v/>
      </c>
      <c r="K65" s="23">
        <f>IFERROR(IF(AND(A65="",B65="",D65="",E65="",F65="",G65="",H65=""),"",IF(A65="","Conferir data",IF(C65="","Conferir conta",IF(AND(NOT(ISNUMBER(G65)),NOT(ISNUMBER(H65))),"Pendente de valores",IF(NOT(ISNUMBER(G65)),"Sem previsto",IF(NOT(ISNUMBER(H65)),"Sem realizado",IF(C65="Despesa",IF(H65&gt;G65*(1+Premissas!$B$5),"Conferir: acima","Dentro do limite"),IF(H65&lt;G65*(1-Premissas!$B$5),"Conferir: abaixo","Dentro do limite")))))))),"Conferir dados")</f>
        <v/>
      </c>
    </row>
    <row r="66" ht="20" customHeight="1">
      <c r="A66" s="36" t="n"/>
      <c r="B66" s="22" t="n"/>
      <c r="C66" s="25">
        <f>IF(B66="","",IFERROR(VLOOKUP(B66,Premissas!$E$4:$F$15,2,FALSE),""))</f>
        <v/>
      </c>
      <c r="D66" s="22" t="n"/>
      <c r="E66" s="22" t="n"/>
      <c r="F66" s="22" t="n"/>
      <c r="G66" s="37" t="n"/>
      <c r="H66" s="37" t="n"/>
      <c r="I66" s="30">
        <f>IF(OR(A66="",NOT(ISNUMBER(G66)),NOT(ISNUMBER(H66))),"",H66-G66)</f>
        <v/>
      </c>
      <c r="J66" s="34">
        <f>IF(OR(A66="",NOT(ISNUMBER(G66)),NOT(ISNUMBER(H66))),"",IFERROR(H66/G66,""))</f>
        <v/>
      </c>
      <c r="K66" s="25">
        <f>IFERROR(IF(AND(A66="",B66="",D66="",E66="",F66="",G66="",H66=""),"",IF(A66="","Conferir data",IF(C66="","Conferir conta",IF(AND(NOT(ISNUMBER(G66)),NOT(ISNUMBER(H66))),"Pendente de valores",IF(NOT(ISNUMBER(G66)),"Sem previsto",IF(NOT(ISNUMBER(H66)),"Sem realizado",IF(C66="Despesa",IF(H66&gt;G66*(1+Premissas!$B$5),"Conferir: acima","Dentro do limite"),IF(H66&lt;G66*(1-Premissas!$B$5),"Conferir: abaixo","Dentro do limite")))))))),"Conferir dados")</f>
        <v/>
      </c>
    </row>
    <row r="67" ht="20" customHeight="1">
      <c r="A67" s="36" t="n"/>
      <c r="B67" s="22" t="n"/>
      <c r="C67" s="23">
        <f>IF(B67="","",IFERROR(VLOOKUP(B67,Premissas!$E$4:$F$15,2,FALSE),""))</f>
        <v/>
      </c>
      <c r="D67" s="22" t="n"/>
      <c r="E67" s="22" t="n"/>
      <c r="F67" s="22" t="n"/>
      <c r="G67" s="37" t="n"/>
      <c r="H67" s="37" t="n"/>
      <c r="I67" s="31">
        <f>IF(OR(A67="",NOT(ISNUMBER(G67)),NOT(ISNUMBER(H67))),"",H67-G67)</f>
        <v/>
      </c>
      <c r="J67" s="35">
        <f>IF(OR(A67="",NOT(ISNUMBER(G67)),NOT(ISNUMBER(H67))),"",IFERROR(H67/G67,""))</f>
        <v/>
      </c>
      <c r="K67" s="23">
        <f>IFERROR(IF(AND(A67="",B67="",D67="",E67="",F67="",G67="",H67=""),"",IF(A67="","Conferir data",IF(C67="","Conferir conta",IF(AND(NOT(ISNUMBER(G67)),NOT(ISNUMBER(H67))),"Pendente de valores",IF(NOT(ISNUMBER(G67)),"Sem previsto",IF(NOT(ISNUMBER(H67)),"Sem realizado",IF(C67="Despesa",IF(H67&gt;G67*(1+Premissas!$B$5),"Conferir: acima","Dentro do limite"),IF(H67&lt;G67*(1-Premissas!$B$5),"Conferir: abaixo","Dentro do limite")))))))),"Conferir dados")</f>
        <v/>
      </c>
    </row>
    <row r="68" ht="20" customHeight="1">
      <c r="A68" s="36" t="n"/>
      <c r="B68" s="22" t="n"/>
      <c r="C68" s="25">
        <f>IF(B68="","",IFERROR(VLOOKUP(B68,Premissas!$E$4:$F$15,2,FALSE),""))</f>
        <v/>
      </c>
      <c r="D68" s="22" t="n"/>
      <c r="E68" s="22" t="n"/>
      <c r="F68" s="22" t="n"/>
      <c r="G68" s="37" t="n"/>
      <c r="H68" s="37" t="n"/>
      <c r="I68" s="30">
        <f>IF(OR(A68="",NOT(ISNUMBER(G68)),NOT(ISNUMBER(H68))),"",H68-G68)</f>
        <v/>
      </c>
      <c r="J68" s="34">
        <f>IF(OR(A68="",NOT(ISNUMBER(G68)),NOT(ISNUMBER(H68))),"",IFERROR(H68/G68,""))</f>
        <v/>
      </c>
      <c r="K68" s="25">
        <f>IFERROR(IF(AND(A68="",B68="",D68="",E68="",F68="",G68="",H68=""),"",IF(A68="","Conferir data",IF(C68="","Conferir conta",IF(AND(NOT(ISNUMBER(G68)),NOT(ISNUMBER(H68))),"Pendente de valores",IF(NOT(ISNUMBER(G68)),"Sem previsto",IF(NOT(ISNUMBER(H68)),"Sem realizado",IF(C68="Despesa",IF(H68&gt;G68*(1+Premissas!$B$5),"Conferir: acima","Dentro do limite"),IF(H68&lt;G68*(1-Premissas!$B$5),"Conferir: abaixo","Dentro do limite")))))))),"Conferir dados")</f>
        <v/>
      </c>
    </row>
    <row r="69" ht="20" customHeight="1">
      <c r="A69" s="36" t="n"/>
      <c r="B69" s="22" t="n"/>
      <c r="C69" s="23">
        <f>IF(B69="","",IFERROR(VLOOKUP(B69,Premissas!$E$4:$F$15,2,FALSE),""))</f>
        <v/>
      </c>
      <c r="D69" s="22" t="n"/>
      <c r="E69" s="22" t="n"/>
      <c r="F69" s="22" t="n"/>
      <c r="G69" s="37" t="n"/>
      <c r="H69" s="37" t="n"/>
      <c r="I69" s="31">
        <f>IF(OR(A69="",NOT(ISNUMBER(G69)),NOT(ISNUMBER(H69))),"",H69-G69)</f>
        <v/>
      </c>
      <c r="J69" s="35">
        <f>IF(OR(A69="",NOT(ISNUMBER(G69)),NOT(ISNUMBER(H69))),"",IFERROR(H69/G69,""))</f>
        <v/>
      </c>
      <c r="K69" s="23">
        <f>IFERROR(IF(AND(A69="",B69="",D69="",E69="",F69="",G69="",H69=""),"",IF(A69="","Conferir data",IF(C69="","Conferir conta",IF(AND(NOT(ISNUMBER(G69)),NOT(ISNUMBER(H69))),"Pendente de valores",IF(NOT(ISNUMBER(G69)),"Sem previsto",IF(NOT(ISNUMBER(H69)),"Sem realizado",IF(C69="Despesa",IF(H69&gt;G69*(1+Premissas!$B$5),"Conferir: acima","Dentro do limite"),IF(H69&lt;G69*(1-Premissas!$B$5),"Conferir: abaixo","Dentro do limite")))))))),"Conferir dados")</f>
        <v/>
      </c>
    </row>
    <row r="70" ht="20" customHeight="1">
      <c r="A70" s="36" t="n"/>
      <c r="B70" s="22" t="n"/>
      <c r="C70" s="25">
        <f>IF(B70="","",IFERROR(VLOOKUP(B70,Premissas!$E$4:$F$15,2,FALSE),""))</f>
        <v/>
      </c>
      <c r="D70" s="22" t="n"/>
      <c r="E70" s="22" t="n"/>
      <c r="F70" s="22" t="n"/>
      <c r="G70" s="37" t="n"/>
      <c r="H70" s="37" t="n"/>
      <c r="I70" s="30">
        <f>IF(OR(A70="",NOT(ISNUMBER(G70)),NOT(ISNUMBER(H70))),"",H70-G70)</f>
        <v/>
      </c>
      <c r="J70" s="34">
        <f>IF(OR(A70="",NOT(ISNUMBER(G70)),NOT(ISNUMBER(H70))),"",IFERROR(H70/G70,""))</f>
        <v/>
      </c>
      <c r="K70" s="25">
        <f>IFERROR(IF(AND(A70="",B70="",D70="",E70="",F70="",G70="",H70=""),"",IF(A70="","Conferir data",IF(C70="","Conferir conta",IF(AND(NOT(ISNUMBER(G70)),NOT(ISNUMBER(H70))),"Pendente de valores",IF(NOT(ISNUMBER(G70)),"Sem previsto",IF(NOT(ISNUMBER(H70)),"Sem realizado",IF(C70="Despesa",IF(H70&gt;G70*(1+Premissas!$B$5),"Conferir: acima","Dentro do limite"),IF(H70&lt;G70*(1-Premissas!$B$5),"Conferir: abaixo","Dentro do limite")))))))),"Conferir dados")</f>
        <v/>
      </c>
    </row>
    <row r="71" ht="20" customHeight="1">
      <c r="A71" s="36" t="n"/>
      <c r="B71" s="22" t="n"/>
      <c r="C71" s="23">
        <f>IF(B71="","",IFERROR(VLOOKUP(B71,Premissas!$E$4:$F$15,2,FALSE),""))</f>
        <v/>
      </c>
      <c r="D71" s="22" t="n"/>
      <c r="E71" s="22" t="n"/>
      <c r="F71" s="22" t="n"/>
      <c r="G71" s="37" t="n"/>
      <c r="H71" s="37" t="n"/>
      <c r="I71" s="31">
        <f>IF(OR(A71="",NOT(ISNUMBER(G71)),NOT(ISNUMBER(H71))),"",H71-G71)</f>
        <v/>
      </c>
      <c r="J71" s="35">
        <f>IF(OR(A71="",NOT(ISNUMBER(G71)),NOT(ISNUMBER(H71))),"",IFERROR(H71/G71,""))</f>
        <v/>
      </c>
      <c r="K71" s="23">
        <f>IFERROR(IF(AND(A71="",B71="",D71="",E71="",F71="",G71="",H71=""),"",IF(A71="","Conferir data",IF(C71="","Conferir conta",IF(AND(NOT(ISNUMBER(G71)),NOT(ISNUMBER(H71))),"Pendente de valores",IF(NOT(ISNUMBER(G71)),"Sem previsto",IF(NOT(ISNUMBER(H71)),"Sem realizado",IF(C71="Despesa",IF(H71&gt;G71*(1+Premissas!$B$5),"Conferir: acima","Dentro do limite"),IF(H71&lt;G71*(1-Premissas!$B$5),"Conferir: abaixo","Dentro do limite")))))))),"Conferir dados")</f>
        <v/>
      </c>
    </row>
    <row r="72" ht="20" customHeight="1">
      <c r="A72" s="36" t="n"/>
      <c r="B72" s="22" t="n"/>
      <c r="C72" s="25">
        <f>IF(B72="","",IFERROR(VLOOKUP(B72,Premissas!$E$4:$F$15,2,FALSE),""))</f>
        <v/>
      </c>
      <c r="D72" s="22" t="n"/>
      <c r="E72" s="22" t="n"/>
      <c r="F72" s="22" t="n"/>
      <c r="G72" s="37" t="n"/>
      <c r="H72" s="37" t="n"/>
      <c r="I72" s="30">
        <f>IF(OR(A72="",NOT(ISNUMBER(G72)),NOT(ISNUMBER(H72))),"",H72-G72)</f>
        <v/>
      </c>
      <c r="J72" s="34">
        <f>IF(OR(A72="",NOT(ISNUMBER(G72)),NOT(ISNUMBER(H72))),"",IFERROR(H72/G72,""))</f>
        <v/>
      </c>
      <c r="K72" s="25">
        <f>IFERROR(IF(AND(A72="",B72="",D72="",E72="",F72="",G72="",H72=""),"",IF(A72="","Conferir data",IF(C72="","Conferir conta",IF(AND(NOT(ISNUMBER(G72)),NOT(ISNUMBER(H72))),"Pendente de valores",IF(NOT(ISNUMBER(G72)),"Sem previsto",IF(NOT(ISNUMBER(H72)),"Sem realizado",IF(C72="Despesa",IF(H72&gt;G72*(1+Premissas!$B$5),"Conferir: acima","Dentro do limite"),IF(H72&lt;G72*(1-Premissas!$B$5),"Conferir: abaixo","Dentro do limite")))))))),"Conferir dados")</f>
        <v/>
      </c>
    </row>
    <row r="73" ht="20" customHeight="1">
      <c r="A73" s="36" t="n"/>
      <c r="B73" s="22" t="n"/>
      <c r="C73" s="23">
        <f>IF(B73="","",IFERROR(VLOOKUP(B73,Premissas!$E$4:$F$15,2,FALSE),""))</f>
        <v/>
      </c>
      <c r="D73" s="22" t="n"/>
      <c r="E73" s="22" t="n"/>
      <c r="F73" s="22" t="n"/>
      <c r="G73" s="37" t="n"/>
      <c r="H73" s="37" t="n"/>
      <c r="I73" s="31">
        <f>IF(OR(A73="",NOT(ISNUMBER(G73)),NOT(ISNUMBER(H73))),"",H73-G73)</f>
        <v/>
      </c>
      <c r="J73" s="35">
        <f>IF(OR(A73="",NOT(ISNUMBER(G73)),NOT(ISNUMBER(H73))),"",IFERROR(H73/G73,""))</f>
        <v/>
      </c>
      <c r="K73" s="23">
        <f>IFERROR(IF(AND(A73="",B73="",D73="",E73="",F73="",G73="",H73=""),"",IF(A73="","Conferir data",IF(C73="","Conferir conta",IF(AND(NOT(ISNUMBER(G73)),NOT(ISNUMBER(H73))),"Pendente de valores",IF(NOT(ISNUMBER(G73)),"Sem previsto",IF(NOT(ISNUMBER(H73)),"Sem realizado",IF(C73="Despesa",IF(H73&gt;G73*(1+Premissas!$B$5),"Conferir: acima","Dentro do limite"),IF(H73&lt;G73*(1-Premissas!$B$5),"Conferir: abaixo","Dentro do limite")))))))),"Conferir dados")</f>
        <v/>
      </c>
    </row>
    <row r="74" ht="20" customHeight="1">
      <c r="A74" s="36" t="n"/>
      <c r="B74" s="22" t="n"/>
      <c r="C74" s="25">
        <f>IF(B74="","",IFERROR(VLOOKUP(B74,Premissas!$E$4:$F$15,2,FALSE),""))</f>
        <v/>
      </c>
      <c r="D74" s="22" t="n"/>
      <c r="E74" s="22" t="n"/>
      <c r="F74" s="22" t="n"/>
      <c r="G74" s="37" t="n"/>
      <c r="H74" s="37" t="n"/>
      <c r="I74" s="30">
        <f>IF(OR(A74="",NOT(ISNUMBER(G74)),NOT(ISNUMBER(H74))),"",H74-G74)</f>
        <v/>
      </c>
      <c r="J74" s="34">
        <f>IF(OR(A74="",NOT(ISNUMBER(G74)),NOT(ISNUMBER(H74))),"",IFERROR(H74/G74,""))</f>
        <v/>
      </c>
      <c r="K74" s="25">
        <f>IFERROR(IF(AND(A74="",B74="",D74="",E74="",F74="",G74="",H74=""),"",IF(A74="","Conferir data",IF(C74="","Conferir conta",IF(AND(NOT(ISNUMBER(G74)),NOT(ISNUMBER(H74))),"Pendente de valores",IF(NOT(ISNUMBER(G74)),"Sem previsto",IF(NOT(ISNUMBER(H74)),"Sem realizado",IF(C74="Despesa",IF(H74&gt;G74*(1+Premissas!$B$5),"Conferir: acima","Dentro do limite"),IF(H74&lt;G74*(1-Premissas!$B$5),"Conferir: abaixo","Dentro do limite")))))))),"Conferir dados")</f>
        <v/>
      </c>
    </row>
    <row r="75" ht="20" customHeight="1">
      <c r="A75" s="36" t="n"/>
      <c r="B75" s="22" t="n"/>
      <c r="C75" s="23">
        <f>IF(B75="","",IFERROR(VLOOKUP(B75,Premissas!$E$4:$F$15,2,FALSE),""))</f>
        <v/>
      </c>
      <c r="D75" s="22" t="n"/>
      <c r="E75" s="22" t="n"/>
      <c r="F75" s="22" t="n"/>
      <c r="G75" s="37" t="n"/>
      <c r="H75" s="37" t="n"/>
      <c r="I75" s="31">
        <f>IF(OR(A75="",NOT(ISNUMBER(G75)),NOT(ISNUMBER(H75))),"",H75-G75)</f>
        <v/>
      </c>
      <c r="J75" s="35">
        <f>IF(OR(A75="",NOT(ISNUMBER(G75)),NOT(ISNUMBER(H75))),"",IFERROR(H75/G75,""))</f>
        <v/>
      </c>
      <c r="K75" s="23">
        <f>IFERROR(IF(AND(A75="",B75="",D75="",E75="",F75="",G75="",H75=""),"",IF(A75="","Conferir data",IF(C75="","Conferir conta",IF(AND(NOT(ISNUMBER(G75)),NOT(ISNUMBER(H75))),"Pendente de valores",IF(NOT(ISNUMBER(G75)),"Sem previsto",IF(NOT(ISNUMBER(H75)),"Sem realizado",IF(C75="Despesa",IF(H75&gt;G75*(1+Premissas!$B$5),"Conferir: acima","Dentro do limite"),IF(H75&lt;G75*(1-Premissas!$B$5),"Conferir: abaixo","Dentro do limite")))))))),"Conferir dados")</f>
        <v/>
      </c>
    </row>
    <row r="76" ht="20" customHeight="1">
      <c r="A76" s="36" t="n"/>
      <c r="B76" s="22" t="n"/>
      <c r="C76" s="25">
        <f>IF(B76="","",IFERROR(VLOOKUP(B76,Premissas!$E$4:$F$15,2,FALSE),""))</f>
        <v/>
      </c>
      <c r="D76" s="22" t="n"/>
      <c r="E76" s="22" t="n"/>
      <c r="F76" s="22" t="n"/>
      <c r="G76" s="37" t="n"/>
      <c r="H76" s="37" t="n"/>
      <c r="I76" s="30">
        <f>IF(OR(A76="",NOT(ISNUMBER(G76)),NOT(ISNUMBER(H76))),"",H76-G76)</f>
        <v/>
      </c>
      <c r="J76" s="34">
        <f>IF(OR(A76="",NOT(ISNUMBER(G76)),NOT(ISNUMBER(H76))),"",IFERROR(H76/G76,""))</f>
        <v/>
      </c>
      <c r="K76" s="25">
        <f>IFERROR(IF(AND(A76="",B76="",D76="",E76="",F76="",G76="",H76=""),"",IF(A76="","Conferir data",IF(C76="","Conferir conta",IF(AND(NOT(ISNUMBER(G76)),NOT(ISNUMBER(H76))),"Pendente de valores",IF(NOT(ISNUMBER(G76)),"Sem previsto",IF(NOT(ISNUMBER(H76)),"Sem realizado",IF(C76="Despesa",IF(H76&gt;G76*(1+Premissas!$B$5),"Conferir: acima","Dentro do limite"),IF(H76&lt;G76*(1-Premissas!$B$5),"Conferir: abaixo","Dentro do limite")))))))),"Conferir dados")</f>
        <v/>
      </c>
    </row>
    <row r="77" ht="20" customHeight="1">
      <c r="A77" s="36" t="n"/>
      <c r="B77" s="22" t="n"/>
      <c r="C77" s="23">
        <f>IF(B77="","",IFERROR(VLOOKUP(B77,Premissas!$E$4:$F$15,2,FALSE),""))</f>
        <v/>
      </c>
      <c r="D77" s="22" t="n"/>
      <c r="E77" s="22" t="n"/>
      <c r="F77" s="22" t="n"/>
      <c r="G77" s="37" t="n"/>
      <c r="H77" s="37" t="n"/>
      <c r="I77" s="31">
        <f>IF(OR(A77="",NOT(ISNUMBER(G77)),NOT(ISNUMBER(H77))),"",H77-G77)</f>
        <v/>
      </c>
      <c r="J77" s="35">
        <f>IF(OR(A77="",NOT(ISNUMBER(G77)),NOT(ISNUMBER(H77))),"",IFERROR(H77/G77,""))</f>
        <v/>
      </c>
      <c r="K77" s="23">
        <f>IFERROR(IF(AND(A77="",B77="",D77="",E77="",F77="",G77="",H77=""),"",IF(A77="","Conferir data",IF(C77="","Conferir conta",IF(AND(NOT(ISNUMBER(G77)),NOT(ISNUMBER(H77))),"Pendente de valores",IF(NOT(ISNUMBER(G77)),"Sem previsto",IF(NOT(ISNUMBER(H77)),"Sem realizado",IF(C77="Despesa",IF(H77&gt;G77*(1+Premissas!$B$5),"Conferir: acima","Dentro do limite"),IF(H77&lt;G77*(1-Premissas!$B$5),"Conferir: abaixo","Dentro do limite")))))))),"Conferir dados")</f>
        <v/>
      </c>
    </row>
    <row r="78" ht="20" customHeight="1">
      <c r="A78" s="36" t="n"/>
      <c r="B78" s="22" t="n"/>
      <c r="C78" s="25">
        <f>IF(B78="","",IFERROR(VLOOKUP(B78,Premissas!$E$4:$F$15,2,FALSE),""))</f>
        <v/>
      </c>
      <c r="D78" s="22" t="n"/>
      <c r="E78" s="22" t="n"/>
      <c r="F78" s="22" t="n"/>
      <c r="G78" s="37" t="n"/>
      <c r="H78" s="37" t="n"/>
      <c r="I78" s="30">
        <f>IF(OR(A78="",NOT(ISNUMBER(G78)),NOT(ISNUMBER(H78))),"",H78-G78)</f>
        <v/>
      </c>
      <c r="J78" s="34">
        <f>IF(OR(A78="",NOT(ISNUMBER(G78)),NOT(ISNUMBER(H78))),"",IFERROR(H78/G78,""))</f>
        <v/>
      </c>
      <c r="K78" s="25">
        <f>IFERROR(IF(AND(A78="",B78="",D78="",E78="",F78="",G78="",H78=""),"",IF(A78="","Conferir data",IF(C78="","Conferir conta",IF(AND(NOT(ISNUMBER(G78)),NOT(ISNUMBER(H78))),"Pendente de valores",IF(NOT(ISNUMBER(G78)),"Sem previsto",IF(NOT(ISNUMBER(H78)),"Sem realizado",IF(C78="Despesa",IF(H78&gt;G78*(1+Premissas!$B$5),"Conferir: acima","Dentro do limite"),IF(H78&lt;G78*(1-Premissas!$B$5),"Conferir: abaixo","Dentro do limite")))))))),"Conferir dados")</f>
        <v/>
      </c>
    </row>
    <row r="79" ht="20" customHeight="1">
      <c r="A79" s="36" t="n"/>
      <c r="B79" s="22" t="n"/>
      <c r="C79" s="23">
        <f>IF(B79="","",IFERROR(VLOOKUP(B79,Premissas!$E$4:$F$15,2,FALSE),""))</f>
        <v/>
      </c>
      <c r="D79" s="22" t="n"/>
      <c r="E79" s="22" t="n"/>
      <c r="F79" s="22" t="n"/>
      <c r="G79" s="37" t="n"/>
      <c r="H79" s="37" t="n"/>
      <c r="I79" s="31">
        <f>IF(OR(A79="",NOT(ISNUMBER(G79)),NOT(ISNUMBER(H79))),"",H79-G79)</f>
        <v/>
      </c>
      <c r="J79" s="35">
        <f>IF(OR(A79="",NOT(ISNUMBER(G79)),NOT(ISNUMBER(H79))),"",IFERROR(H79/G79,""))</f>
        <v/>
      </c>
      <c r="K79" s="23">
        <f>IFERROR(IF(AND(A79="",B79="",D79="",E79="",F79="",G79="",H79=""),"",IF(A79="","Conferir data",IF(C79="","Conferir conta",IF(AND(NOT(ISNUMBER(G79)),NOT(ISNUMBER(H79))),"Pendente de valores",IF(NOT(ISNUMBER(G79)),"Sem previsto",IF(NOT(ISNUMBER(H79)),"Sem realizado",IF(C79="Despesa",IF(H79&gt;G79*(1+Premissas!$B$5),"Conferir: acima","Dentro do limite"),IF(H79&lt;G79*(1-Premissas!$B$5),"Conferir: abaixo","Dentro do limite")))))))),"Conferir dados")</f>
        <v/>
      </c>
    </row>
    <row r="80" ht="20" customHeight="1">
      <c r="A80" s="36" t="n"/>
      <c r="B80" s="22" t="n"/>
      <c r="C80" s="25">
        <f>IF(B80="","",IFERROR(VLOOKUP(B80,Premissas!$E$4:$F$15,2,FALSE),""))</f>
        <v/>
      </c>
      <c r="D80" s="22" t="n"/>
      <c r="E80" s="22" t="n"/>
      <c r="F80" s="22" t="n"/>
      <c r="G80" s="37" t="n"/>
      <c r="H80" s="37" t="n"/>
      <c r="I80" s="30">
        <f>IF(OR(A80="",NOT(ISNUMBER(G80)),NOT(ISNUMBER(H80))),"",H80-G80)</f>
        <v/>
      </c>
      <c r="J80" s="34">
        <f>IF(OR(A80="",NOT(ISNUMBER(G80)),NOT(ISNUMBER(H80))),"",IFERROR(H80/G80,""))</f>
        <v/>
      </c>
      <c r="K80" s="25">
        <f>IFERROR(IF(AND(A80="",B80="",D80="",E80="",F80="",G80="",H80=""),"",IF(A80="","Conferir data",IF(C80="","Conferir conta",IF(AND(NOT(ISNUMBER(G80)),NOT(ISNUMBER(H80))),"Pendente de valores",IF(NOT(ISNUMBER(G80)),"Sem previsto",IF(NOT(ISNUMBER(H80)),"Sem realizado",IF(C80="Despesa",IF(H80&gt;G80*(1+Premissas!$B$5),"Conferir: acima","Dentro do limite"),IF(H80&lt;G80*(1-Premissas!$B$5),"Conferir: abaixo","Dentro do limite")))))))),"Conferir dados")</f>
        <v/>
      </c>
    </row>
    <row r="81" ht="20" customHeight="1">
      <c r="A81" s="36" t="n"/>
      <c r="B81" s="22" t="n"/>
      <c r="C81" s="23">
        <f>IF(B81="","",IFERROR(VLOOKUP(B81,Premissas!$E$4:$F$15,2,FALSE),""))</f>
        <v/>
      </c>
      <c r="D81" s="22" t="n"/>
      <c r="E81" s="22" t="n"/>
      <c r="F81" s="22" t="n"/>
      <c r="G81" s="37" t="n"/>
      <c r="H81" s="37" t="n"/>
      <c r="I81" s="31">
        <f>IF(OR(A81="",NOT(ISNUMBER(G81)),NOT(ISNUMBER(H81))),"",H81-G81)</f>
        <v/>
      </c>
      <c r="J81" s="35">
        <f>IF(OR(A81="",NOT(ISNUMBER(G81)),NOT(ISNUMBER(H81))),"",IFERROR(H81/G81,""))</f>
        <v/>
      </c>
      <c r="K81" s="23">
        <f>IFERROR(IF(AND(A81="",B81="",D81="",E81="",F81="",G81="",H81=""),"",IF(A81="","Conferir data",IF(C81="","Conferir conta",IF(AND(NOT(ISNUMBER(G81)),NOT(ISNUMBER(H81))),"Pendente de valores",IF(NOT(ISNUMBER(G81)),"Sem previsto",IF(NOT(ISNUMBER(H81)),"Sem realizado",IF(C81="Despesa",IF(H81&gt;G81*(1+Premissas!$B$5),"Conferir: acima","Dentro do limite"),IF(H81&lt;G81*(1-Premissas!$B$5),"Conferir: abaixo","Dentro do limite")))))))),"Conferir dados")</f>
        <v/>
      </c>
    </row>
    <row r="82" ht="20" customHeight="1">
      <c r="A82" s="36" t="n"/>
      <c r="B82" s="22" t="n"/>
      <c r="C82" s="25">
        <f>IF(B82="","",IFERROR(VLOOKUP(B82,Premissas!$E$4:$F$15,2,FALSE),""))</f>
        <v/>
      </c>
      <c r="D82" s="22" t="n"/>
      <c r="E82" s="22" t="n"/>
      <c r="F82" s="22" t="n"/>
      <c r="G82" s="37" t="n"/>
      <c r="H82" s="37" t="n"/>
      <c r="I82" s="30">
        <f>IF(OR(A82="",NOT(ISNUMBER(G82)),NOT(ISNUMBER(H82))),"",H82-G82)</f>
        <v/>
      </c>
      <c r="J82" s="34">
        <f>IF(OR(A82="",NOT(ISNUMBER(G82)),NOT(ISNUMBER(H82))),"",IFERROR(H82/G82,""))</f>
        <v/>
      </c>
      <c r="K82" s="25">
        <f>IFERROR(IF(AND(A82="",B82="",D82="",E82="",F82="",G82="",H82=""),"",IF(A82="","Conferir data",IF(C82="","Conferir conta",IF(AND(NOT(ISNUMBER(G82)),NOT(ISNUMBER(H82))),"Pendente de valores",IF(NOT(ISNUMBER(G82)),"Sem previsto",IF(NOT(ISNUMBER(H82)),"Sem realizado",IF(C82="Despesa",IF(H82&gt;G82*(1+Premissas!$B$5),"Conferir: acima","Dentro do limite"),IF(H82&lt;G82*(1-Premissas!$B$5),"Conferir: abaixo","Dentro do limite")))))))),"Conferir dados")</f>
        <v/>
      </c>
    </row>
    <row r="83" ht="20" customHeight="1">
      <c r="A83" s="36" t="n"/>
      <c r="B83" s="22" t="n"/>
      <c r="C83" s="23">
        <f>IF(B83="","",IFERROR(VLOOKUP(B83,Premissas!$E$4:$F$15,2,FALSE),""))</f>
        <v/>
      </c>
      <c r="D83" s="22" t="n"/>
      <c r="E83" s="22" t="n"/>
      <c r="F83" s="22" t="n"/>
      <c r="G83" s="37" t="n"/>
      <c r="H83" s="37" t="n"/>
      <c r="I83" s="31">
        <f>IF(OR(A83="",NOT(ISNUMBER(G83)),NOT(ISNUMBER(H83))),"",H83-G83)</f>
        <v/>
      </c>
      <c r="J83" s="35">
        <f>IF(OR(A83="",NOT(ISNUMBER(G83)),NOT(ISNUMBER(H83))),"",IFERROR(H83/G83,""))</f>
        <v/>
      </c>
      <c r="K83" s="23">
        <f>IFERROR(IF(AND(A83="",B83="",D83="",E83="",F83="",G83="",H83=""),"",IF(A83="","Conferir data",IF(C83="","Conferir conta",IF(AND(NOT(ISNUMBER(G83)),NOT(ISNUMBER(H83))),"Pendente de valores",IF(NOT(ISNUMBER(G83)),"Sem previsto",IF(NOT(ISNUMBER(H83)),"Sem realizado",IF(C83="Despesa",IF(H83&gt;G83*(1+Premissas!$B$5),"Conferir: acima","Dentro do limite"),IF(H83&lt;G83*(1-Premissas!$B$5),"Conferir: abaixo","Dentro do limite")))))))),"Conferir dados")</f>
        <v/>
      </c>
    </row>
    <row r="84" ht="20" customHeight="1">
      <c r="A84" s="36" t="n"/>
      <c r="B84" s="22" t="n"/>
      <c r="C84" s="25">
        <f>IF(B84="","",IFERROR(VLOOKUP(B84,Premissas!$E$4:$F$15,2,FALSE),""))</f>
        <v/>
      </c>
      <c r="D84" s="22" t="n"/>
      <c r="E84" s="22" t="n"/>
      <c r="F84" s="22" t="n"/>
      <c r="G84" s="37" t="n"/>
      <c r="H84" s="37" t="n"/>
      <c r="I84" s="30">
        <f>IF(OR(A84="",NOT(ISNUMBER(G84)),NOT(ISNUMBER(H84))),"",H84-G84)</f>
        <v/>
      </c>
      <c r="J84" s="34">
        <f>IF(OR(A84="",NOT(ISNUMBER(G84)),NOT(ISNUMBER(H84))),"",IFERROR(H84/G84,""))</f>
        <v/>
      </c>
      <c r="K84" s="25">
        <f>IFERROR(IF(AND(A84="",B84="",D84="",E84="",F84="",G84="",H84=""),"",IF(A84="","Conferir data",IF(C84="","Conferir conta",IF(AND(NOT(ISNUMBER(G84)),NOT(ISNUMBER(H84))),"Pendente de valores",IF(NOT(ISNUMBER(G84)),"Sem previsto",IF(NOT(ISNUMBER(H84)),"Sem realizado",IF(C84="Despesa",IF(H84&gt;G84*(1+Premissas!$B$5),"Conferir: acima","Dentro do limite"),IF(H84&lt;G84*(1-Premissas!$B$5),"Conferir: abaixo","Dentro do limite")))))))),"Conferir dados")</f>
        <v/>
      </c>
    </row>
    <row r="85" ht="20" customHeight="1">
      <c r="A85" s="36" t="n"/>
      <c r="B85" s="22" t="n"/>
      <c r="C85" s="23">
        <f>IF(B85="","",IFERROR(VLOOKUP(B85,Premissas!$E$4:$F$15,2,FALSE),""))</f>
        <v/>
      </c>
      <c r="D85" s="22" t="n"/>
      <c r="E85" s="22" t="n"/>
      <c r="F85" s="22" t="n"/>
      <c r="G85" s="37" t="n"/>
      <c r="H85" s="37" t="n"/>
      <c r="I85" s="31">
        <f>IF(OR(A85="",NOT(ISNUMBER(G85)),NOT(ISNUMBER(H85))),"",H85-G85)</f>
        <v/>
      </c>
      <c r="J85" s="35">
        <f>IF(OR(A85="",NOT(ISNUMBER(G85)),NOT(ISNUMBER(H85))),"",IFERROR(H85/G85,""))</f>
        <v/>
      </c>
      <c r="K85" s="23">
        <f>IFERROR(IF(AND(A85="",B85="",D85="",E85="",F85="",G85="",H85=""),"",IF(A85="","Conferir data",IF(C85="","Conferir conta",IF(AND(NOT(ISNUMBER(G85)),NOT(ISNUMBER(H85))),"Pendente de valores",IF(NOT(ISNUMBER(G85)),"Sem previsto",IF(NOT(ISNUMBER(H85)),"Sem realizado",IF(C85="Despesa",IF(H85&gt;G85*(1+Premissas!$B$5),"Conferir: acima","Dentro do limite"),IF(H85&lt;G85*(1-Premissas!$B$5),"Conferir: abaixo","Dentro do limite")))))))),"Conferir dados")</f>
        <v/>
      </c>
    </row>
    <row r="86" ht="20" customHeight="1">
      <c r="A86" s="36" t="n"/>
      <c r="B86" s="22" t="n"/>
      <c r="C86" s="25">
        <f>IF(B86="","",IFERROR(VLOOKUP(B86,Premissas!$E$4:$F$15,2,FALSE),""))</f>
        <v/>
      </c>
      <c r="D86" s="22" t="n"/>
      <c r="E86" s="22" t="n"/>
      <c r="F86" s="22" t="n"/>
      <c r="G86" s="37" t="n"/>
      <c r="H86" s="37" t="n"/>
      <c r="I86" s="30">
        <f>IF(OR(A86="",NOT(ISNUMBER(G86)),NOT(ISNUMBER(H86))),"",H86-G86)</f>
        <v/>
      </c>
      <c r="J86" s="34">
        <f>IF(OR(A86="",NOT(ISNUMBER(G86)),NOT(ISNUMBER(H86))),"",IFERROR(H86/G86,""))</f>
        <v/>
      </c>
      <c r="K86" s="25">
        <f>IFERROR(IF(AND(A86="",B86="",D86="",E86="",F86="",G86="",H86=""),"",IF(A86="","Conferir data",IF(C86="","Conferir conta",IF(AND(NOT(ISNUMBER(G86)),NOT(ISNUMBER(H86))),"Pendente de valores",IF(NOT(ISNUMBER(G86)),"Sem previsto",IF(NOT(ISNUMBER(H86)),"Sem realizado",IF(C86="Despesa",IF(H86&gt;G86*(1+Premissas!$B$5),"Conferir: acima","Dentro do limite"),IF(H86&lt;G86*(1-Premissas!$B$5),"Conferir: abaixo","Dentro do limite")))))))),"Conferir dados")</f>
        <v/>
      </c>
    </row>
    <row r="87" ht="20" customHeight="1">
      <c r="A87" s="36" t="n"/>
      <c r="B87" s="22" t="n"/>
      <c r="C87" s="23">
        <f>IF(B87="","",IFERROR(VLOOKUP(B87,Premissas!$E$4:$F$15,2,FALSE),""))</f>
        <v/>
      </c>
      <c r="D87" s="22" t="n"/>
      <c r="E87" s="22" t="n"/>
      <c r="F87" s="22" t="n"/>
      <c r="G87" s="37" t="n"/>
      <c r="H87" s="37" t="n"/>
      <c r="I87" s="31">
        <f>IF(OR(A87="",NOT(ISNUMBER(G87)),NOT(ISNUMBER(H87))),"",H87-G87)</f>
        <v/>
      </c>
      <c r="J87" s="35">
        <f>IF(OR(A87="",NOT(ISNUMBER(G87)),NOT(ISNUMBER(H87))),"",IFERROR(H87/G87,""))</f>
        <v/>
      </c>
      <c r="K87" s="23">
        <f>IFERROR(IF(AND(A87="",B87="",D87="",E87="",F87="",G87="",H87=""),"",IF(A87="","Conferir data",IF(C87="","Conferir conta",IF(AND(NOT(ISNUMBER(G87)),NOT(ISNUMBER(H87))),"Pendente de valores",IF(NOT(ISNUMBER(G87)),"Sem previsto",IF(NOT(ISNUMBER(H87)),"Sem realizado",IF(C87="Despesa",IF(H87&gt;G87*(1+Premissas!$B$5),"Conferir: acima","Dentro do limite"),IF(H87&lt;G87*(1-Premissas!$B$5),"Conferir: abaixo","Dentro do limite")))))))),"Conferir dados")</f>
        <v/>
      </c>
    </row>
    <row r="88" ht="20" customHeight="1">
      <c r="A88" s="36" t="n"/>
      <c r="B88" s="22" t="n"/>
      <c r="C88" s="25">
        <f>IF(B88="","",IFERROR(VLOOKUP(B88,Premissas!$E$4:$F$15,2,FALSE),""))</f>
        <v/>
      </c>
      <c r="D88" s="22" t="n"/>
      <c r="E88" s="22" t="n"/>
      <c r="F88" s="22" t="n"/>
      <c r="G88" s="37" t="n"/>
      <c r="H88" s="37" t="n"/>
      <c r="I88" s="30">
        <f>IF(OR(A88="",NOT(ISNUMBER(G88)),NOT(ISNUMBER(H88))),"",H88-G88)</f>
        <v/>
      </c>
      <c r="J88" s="34">
        <f>IF(OR(A88="",NOT(ISNUMBER(G88)),NOT(ISNUMBER(H88))),"",IFERROR(H88/G88,""))</f>
        <v/>
      </c>
      <c r="K88" s="25">
        <f>IFERROR(IF(AND(A88="",B88="",D88="",E88="",F88="",G88="",H88=""),"",IF(A88="","Conferir data",IF(C88="","Conferir conta",IF(AND(NOT(ISNUMBER(G88)),NOT(ISNUMBER(H88))),"Pendente de valores",IF(NOT(ISNUMBER(G88)),"Sem previsto",IF(NOT(ISNUMBER(H88)),"Sem realizado",IF(C88="Despesa",IF(H88&gt;G88*(1+Premissas!$B$5),"Conferir: acima","Dentro do limite"),IF(H88&lt;G88*(1-Premissas!$B$5),"Conferir: abaixo","Dentro do limite")))))))),"Conferir dados")</f>
        <v/>
      </c>
    </row>
    <row r="89" ht="20" customHeight="1">
      <c r="A89" s="36" t="n"/>
      <c r="B89" s="22" t="n"/>
      <c r="C89" s="23">
        <f>IF(B89="","",IFERROR(VLOOKUP(B89,Premissas!$E$4:$F$15,2,FALSE),""))</f>
        <v/>
      </c>
      <c r="D89" s="22" t="n"/>
      <c r="E89" s="22" t="n"/>
      <c r="F89" s="22" t="n"/>
      <c r="G89" s="37" t="n"/>
      <c r="H89" s="37" t="n"/>
      <c r="I89" s="31">
        <f>IF(OR(A89="",NOT(ISNUMBER(G89)),NOT(ISNUMBER(H89))),"",H89-G89)</f>
        <v/>
      </c>
      <c r="J89" s="35">
        <f>IF(OR(A89="",NOT(ISNUMBER(G89)),NOT(ISNUMBER(H89))),"",IFERROR(H89/G89,""))</f>
        <v/>
      </c>
      <c r="K89" s="23">
        <f>IFERROR(IF(AND(A89="",B89="",D89="",E89="",F89="",G89="",H89=""),"",IF(A89="","Conferir data",IF(C89="","Conferir conta",IF(AND(NOT(ISNUMBER(G89)),NOT(ISNUMBER(H89))),"Pendente de valores",IF(NOT(ISNUMBER(G89)),"Sem previsto",IF(NOT(ISNUMBER(H89)),"Sem realizado",IF(C89="Despesa",IF(H89&gt;G89*(1+Premissas!$B$5),"Conferir: acima","Dentro do limite"),IF(H89&lt;G89*(1-Premissas!$B$5),"Conferir: abaixo","Dentro do limite")))))))),"Conferir dados")</f>
        <v/>
      </c>
    </row>
    <row r="90" ht="20" customHeight="1">
      <c r="A90" s="36" t="n"/>
      <c r="B90" s="22" t="n"/>
      <c r="C90" s="25">
        <f>IF(B90="","",IFERROR(VLOOKUP(B90,Premissas!$E$4:$F$15,2,FALSE),""))</f>
        <v/>
      </c>
      <c r="D90" s="22" t="n"/>
      <c r="E90" s="22" t="n"/>
      <c r="F90" s="22" t="n"/>
      <c r="G90" s="37" t="n"/>
      <c r="H90" s="37" t="n"/>
      <c r="I90" s="30">
        <f>IF(OR(A90="",NOT(ISNUMBER(G90)),NOT(ISNUMBER(H90))),"",H90-G90)</f>
        <v/>
      </c>
      <c r="J90" s="34">
        <f>IF(OR(A90="",NOT(ISNUMBER(G90)),NOT(ISNUMBER(H90))),"",IFERROR(H90/G90,""))</f>
        <v/>
      </c>
      <c r="K90" s="25">
        <f>IFERROR(IF(AND(A90="",B90="",D90="",E90="",F90="",G90="",H90=""),"",IF(A90="","Conferir data",IF(C90="","Conferir conta",IF(AND(NOT(ISNUMBER(G90)),NOT(ISNUMBER(H90))),"Pendente de valores",IF(NOT(ISNUMBER(G90)),"Sem previsto",IF(NOT(ISNUMBER(H90)),"Sem realizado",IF(C90="Despesa",IF(H90&gt;G90*(1+Premissas!$B$5),"Conferir: acima","Dentro do limite"),IF(H90&lt;G90*(1-Premissas!$B$5),"Conferir: abaixo","Dentro do limite")))))))),"Conferir dados")</f>
        <v/>
      </c>
    </row>
    <row r="91" ht="20" customHeight="1">
      <c r="A91" s="36" t="n"/>
      <c r="B91" s="22" t="n"/>
      <c r="C91" s="23">
        <f>IF(B91="","",IFERROR(VLOOKUP(B91,Premissas!$E$4:$F$15,2,FALSE),""))</f>
        <v/>
      </c>
      <c r="D91" s="22" t="n"/>
      <c r="E91" s="22" t="n"/>
      <c r="F91" s="22" t="n"/>
      <c r="G91" s="37" t="n"/>
      <c r="H91" s="37" t="n"/>
      <c r="I91" s="31">
        <f>IF(OR(A91="",NOT(ISNUMBER(G91)),NOT(ISNUMBER(H91))),"",H91-G91)</f>
        <v/>
      </c>
      <c r="J91" s="35">
        <f>IF(OR(A91="",NOT(ISNUMBER(G91)),NOT(ISNUMBER(H91))),"",IFERROR(H91/G91,""))</f>
        <v/>
      </c>
      <c r="K91" s="23">
        <f>IFERROR(IF(AND(A91="",B91="",D91="",E91="",F91="",G91="",H91=""),"",IF(A91="","Conferir data",IF(C91="","Conferir conta",IF(AND(NOT(ISNUMBER(G91)),NOT(ISNUMBER(H91))),"Pendente de valores",IF(NOT(ISNUMBER(G91)),"Sem previsto",IF(NOT(ISNUMBER(H91)),"Sem realizado",IF(C91="Despesa",IF(H91&gt;G91*(1+Premissas!$B$5),"Conferir: acima","Dentro do limite"),IF(H91&lt;G91*(1-Premissas!$B$5),"Conferir: abaixo","Dentro do limite")))))))),"Conferir dados")</f>
        <v/>
      </c>
    </row>
    <row r="92" ht="20" customHeight="1">
      <c r="A92" s="36" t="n"/>
      <c r="B92" s="22" t="n"/>
      <c r="C92" s="25">
        <f>IF(B92="","",IFERROR(VLOOKUP(B92,Premissas!$E$4:$F$15,2,FALSE),""))</f>
        <v/>
      </c>
      <c r="D92" s="22" t="n"/>
      <c r="E92" s="22" t="n"/>
      <c r="F92" s="22" t="n"/>
      <c r="G92" s="37" t="n"/>
      <c r="H92" s="37" t="n"/>
      <c r="I92" s="30">
        <f>IF(OR(A92="",NOT(ISNUMBER(G92)),NOT(ISNUMBER(H92))),"",H92-G92)</f>
        <v/>
      </c>
      <c r="J92" s="34">
        <f>IF(OR(A92="",NOT(ISNUMBER(G92)),NOT(ISNUMBER(H92))),"",IFERROR(H92/G92,""))</f>
        <v/>
      </c>
      <c r="K92" s="25">
        <f>IFERROR(IF(AND(A92="",B92="",D92="",E92="",F92="",G92="",H92=""),"",IF(A92="","Conferir data",IF(C92="","Conferir conta",IF(AND(NOT(ISNUMBER(G92)),NOT(ISNUMBER(H92))),"Pendente de valores",IF(NOT(ISNUMBER(G92)),"Sem previsto",IF(NOT(ISNUMBER(H92)),"Sem realizado",IF(C92="Despesa",IF(H92&gt;G92*(1+Premissas!$B$5),"Conferir: acima","Dentro do limite"),IF(H92&lt;G92*(1-Premissas!$B$5),"Conferir: abaixo","Dentro do limite")))))))),"Conferir dados")</f>
        <v/>
      </c>
    </row>
    <row r="93" ht="20" customHeight="1">
      <c r="A93" s="36" t="n"/>
      <c r="B93" s="22" t="n"/>
      <c r="C93" s="23">
        <f>IF(B93="","",IFERROR(VLOOKUP(B93,Premissas!$E$4:$F$15,2,FALSE),""))</f>
        <v/>
      </c>
      <c r="D93" s="22" t="n"/>
      <c r="E93" s="22" t="n"/>
      <c r="F93" s="22" t="n"/>
      <c r="G93" s="37" t="n"/>
      <c r="H93" s="37" t="n"/>
      <c r="I93" s="31">
        <f>IF(OR(A93="",NOT(ISNUMBER(G93)),NOT(ISNUMBER(H93))),"",H93-G93)</f>
        <v/>
      </c>
      <c r="J93" s="35">
        <f>IF(OR(A93="",NOT(ISNUMBER(G93)),NOT(ISNUMBER(H93))),"",IFERROR(H93/G93,""))</f>
        <v/>
      </c>
      <c r="K93" s="23">
        <f>IFERROR(IF(AND(A93="",B93="",D93="",E93="",F93="",G93="",H93=""),"",IF(A93="","Conferir data",IF(C93="","Conferir conta",IF(AND(NOT(ISNUMBER(G93)),NOT(ISNUMBER(H93))),"Pendente de valores",IF(NOT(ISNUMBER(G93)),"Sem previsto",IF(NOT(ISNUMBER(H93)),"Sem realizado",IF(C93="Despesa",IF(H93&gt;G93*(1+Premissas!$B$5),"Conferir: acima","Dentro do limite"),IF(H93&lt;G93*(1-Premissas!$B$5),"Conferir: abaixo","Dentro do limite")))))))),"Conferir dados")</f>
        <v/>
      </c>
    </row>
    <row r="94" ht="20" customHeight="1">
      <c r="A94" s="36" t="n"/>
      <c r="B94" s="22" t="n"/>
      <c r="C94" s="25">
        <f>IF(B94="","",IFERROR(VLOOKUP(B94,Premissas!$E$4:$F$15,2,FALSE),""))</f>
        <v/>
      </c>
      <c r="D94" s="22" t="n"/>
      <c r="E94" s="22" t="n"/>
      <c r="F94" s="22" t="n"/>
      <c r="G94" s="37" t="n"/>
      <c r="H94" s="37" t="n"/>
      <c r="I94" s="30">
        <f>IF(OR(A94="",NOT(ISNUMBER(G94)),NOT(ISNUMBER(H94))),"",H94-G94)</f>
        <v/>
      </c>
      <c r="J94" s="34">
        <f>IF(OR(A94="",NOT(ISNUMBER(G94)),NOT(ISNUMBER(H94))),"",IFERROR(H94/G94,""))</f>
        <v/>
      </c>
      <c r="K94" s="25">
        <f>IFERROR(IF(AND(A94="",B94="",D94="",E94="",F94="",G94="",H94=""),"",IF(A94="","Conferir data",IF(C94="","Conferir conta",IF(AND(NOT(ISNUMBER(G94)),NOT(ISNUMBER(H94))),"Pendente de valores",IF(NOT(ISNUMBER(G94)),"Sem previsto",IF(NOT(ISNUMBER(H94)),"Sem realizado",IF(C94="Despesa",IF(H94&gt;G94*(1+Premissas!$B$5),"Conferir: acima","Dentro do limite"),IF(H94&lt;G94*(1-Premissas!$B$5),"Conferir: abaixo","Dentro do limite")))))))),"Conferir dados")</f>
        <v/>
      </c>
    </row>
    <row r="95" ht="20" customHeight="1">
      <c r="A95" s="36" t="n"/>
      <c r="B95" s="22" t="n"/>
      <c r="C95" s="23">
        <f>IF(B95="","",IFERROR(VLOOKUP(B95,Premissas!$E$4:$F$15,2,FALSE),""))</f>
        <v/>
      </c>
      <c r="D95" s="22" t="n"/>
      <c r="E95" s="22" t="n"/>
      <c r="F95" s="22" t="n"/>
      <c r="G95" s="37" t="n"/>
      <c r="H95" s="37" t="n"/>
      <c r="I95" s="31">
        <f>IF(OR(A95="",NOT(ISNUMBER(G95)),NOT(ISNUMBER(H95))),"",H95-G95)</f>
        <v/>
      </c>
      <c r="J95" s="35">
        <f>IF(OR(A95="",NOT(ISNUMBER(G95)),NOT(ISNUMBER(H95))),"",IFERROR(H95/G95,""))</f>
        <v/>
      </c>
      <c r="K95" s="23">
        <f>IFERROR(IF(AND(A95="",B95="",D95="",E95="",F95="",G95="",H95=""),"",IF(A95="","Conferir data",IF(C95="","Conferir conta",IF(AND(NOT(ISNUMBER(G95)),NOT(ISNUMBER(H95))),"Pendente de valores",IF(NOT(ISNUMBER(G95)),"Sem previsto",IF(NOT(ISNUMBER(H95)),"Sem realizado",IF(C95="Despesa",IF(H95&gt;G95*(1+Premissas!$B$5),"Conferir: acima","Dentro do limite"),IF(H95&lt;G95*(1-Premissas!$B$5),"Conferir: abaixo","Dentro do limite")))))))),"Conferir dados")</f>
        <v/>
      </c>
    </row>
    <row r="96" ht="20" customHeight="1">
      <c r="A96" s="36" t="n"/>
      <c r="B96" s="22" t="n"/>
      <c r="C96" s="25">
        <f>IF(B96="","",IFERROR(VLOOKUP(B96,Premissas!$E$4:$F$15,2,FALSE),""))</f>
        <v/>
      </c>
      <c r="D96" s="22" t="n"/>
      <c r="E96" s="22" t="n"/>
      <c r="F96" s="22" t="n"/>
      <c r="G96" s="37" t="n"/>
      <c r="H96" s="37" t="n"/>
      <c r="I96" s="30">
        <f>IF(OR(A96="",NOT(ISNUMBER(G96)),NOT(ISNUMBER(H96))),"",H96-G96)</f>
        <v/>
      </c>
      <c r="J96" s="34">
        <f>IF(OR(A96="",NOT(ISNUMBER(G96)),NOT(ISNUMBER(H96))),"",IFERROR(H96/G96,""))</f>
        <v/>
      </c>
      <c r="K96" s="25">
        <f>IFERROR(IF(AND(A96="",B96="",D96="",E96="",F96="",G96="",H96=""),"",IF(A96="","Conferir data",IF(C96="","Conferir conta",IF(AND(NOT(ISNUMBER(G96)),NOT(ISNUMBER(H96))),"Pendente de valores",IF(NOT(ISNUMBER(G96)),"Sem previsto",IF(NOT(ISNUMBER(H96)),"Sem realizado",IF(C96="Despesa",IF(H96&gt;G96*(1+Premissas!$B$5),"Conferir: acima","Dentro do limite"),IF(H96&lt;G96*(1-Premissas!$B$5),"Conferir: abaixo","Dentro do limite")))))))),"Conferir dados")</f>
        <v/>
      </c>
    </row>
    <row r="97" ht="20" customHeight="1">
      <c r="A97" s="36" t="n"/>
      <c r="B97" s="22" t="n"/>
      <c r="C97" s="23">
        <f>IF(B97="","",IFERROR(VLOOKUP(B97,Premissas!$E$4:$F$15,2,FALSE),""))</f>
        <v/>
      </c>
      <c r="D97" s="22" t="n"/>
      <c r="E97" s="22" t="n"/>
      <c r="F97" s="22" t="n"/>
      <c r="G97" s="37" t="n"/>
      <c r="H97" s="37" t="n"/>
      <c r="I97" s="31">
        <f>IF(OR(A97="",NOT(ISNUMBER(G97)),NOT(ISNUMBER(H97))),"",H97-G97)</f>
        <v/>
      </c>
      <c r="J97" s="35">
        <f>IF(OR(A97="",NOT(ISNUMBER(G97)),NOT(ISNUMBER(H97))),"",IFERROR(H97/G97,""))</f>
        <v/>
      </c>
      <c r="K97" s="23">
        <f>IFERROR(IF(AND(A97="",B97="",D97="",E97="",F97="",G97="",H97=""),"",IF(A97="","Conferir data",IF(C97="","Conferir conta",IF(AND(NOT(ISNUMBER(G97)),NOT(ISNUMBER(H97))),"Pendente de valores",IF(NOT(ISNUMBER(G97)),"Sem previsto",IF(NOT(ISNUMBER(H97)),"Sem realizado",IF(C97="Despesa",IF(H97&gt;G97*(1+Premissas!$B$5),"Conferir: acima","Dentro do limite"),IF(H97&lt;G97*(1-Premissas!$B$5),"Conferir: abaixo","Dentro do limite")))))))),"Conferir dados")</f>
        <v/>
      </c>
    </row>
    <row r="98" ht="20" customHeight="1">
      <c r="A98" s="36" t="n"/>
      <c r="B98" s="22" t="n"/>
      <c r="C98" s="25">
        <f>IF(B98="","",IFERROR(VLOOKUP(B98,Premissas!$E$4:$F$15,2,FALSE),""))</f>
        <v/>
      </c>
      <c r="D98" s="22" t="n"/>
      <c r="E98" s="22" t="n"/>
      <c r="F98" s="22" t="n"/>
      <c r="G98" s="37" t="n"/>
      <c r="H98" s="37" t="n"/>
      <c r="I98" s="30">
        <f>IF(OR(A98="",NOT(ISNUMBER(G98)),NOT(ISNUMBER(H98))),"",H98-G98)</f>
        <v/>
      </c>
      <c r="J98" s="34">
        <f>IF(OR(A98="",NOT(ISNUMBER(G98)),NOT(ISNUMBER(H98))),"",IFERROR(H98/G98,""))</f>
        <v/>
      </c>
      <c r="K98" s="25">
        <f>IFERROR(IF(AND(A98="",B98="",D98="",E98="",F98="",G98="",H98=""),"",IF(A98="","Conferir data",IF(C98="","Conferir conta",IF(AND(NOT(ISNUMBER(G98)),NOT(ISNUMBER(H98))),"Pendente de valores",IF(NOT(ISNUMBER(G98)),"Sem previsto",IF(NOT(ISNUMBER(H98)),"Sem realizado",IF(C98="Despesa",IF(H98&gt;G98*(1+Premissas!$B$5),"Conferir: acima","Dentro do limite"),IF(H98&lt;G98*(1-Premissas!$B$5),"Conferir: abaixo","Dentro do limite")))))))),"Conferir dados")</f>
        <v/>
      </c>
    </row>
    <row r="99" ht="20" customHeight="1">
      <c r="A99" s="36" t="n"/>
      <c r="B99" s="22" t="n"/>
      <c r="C99" s="23">
        <f>IF(B99="","",IFERROR(VLOOKUP(B99,Premissas!$E$4:$F$15,2,FALSE),""))</f>
        <v/>
      </c>
      <c r="D99" s="22" t="n"/>
      <c r="E99" s="22" t="n"/>
      <c r="F99" s="22" t="n"/>
      <c r="G99" s="37" t="n"/>
      <c r="H99" s="37" t="n"/>
      <c r="I99" s="31">
        <f>IF(OR(A99="",NOT(ISNUMBER(G99)),NOT(ISNUMBER(H99))),"",H99-G99)</f>
        <v/>
      </c>
      <c r="J99" s="35">
        <f>IF(OR(A99="",NOT(ISNUMBER(G99)),NOT(ISNUMBER(H99))),"",IFERROR(H99/G99,""))</f>
        <v/>
      </c>
      <c r="K99" s="23">
        <f>IFERROR(IF(AND(A99="",B99="",D99="",E99="",F99="",G99="",H99=""),"",IF(A99="","Conferir data",IF(C99="","Conferir conta",IF(AND(NOT(ISNUMBER(G99)),NOT(ISNUMBER(H99))),"Pendente de valores",IF(NOT(ISNUMBER(G99)),"Sem previsto",IF(NOT(ISNUMBER(H99)),"Sem realizado",IF(C99="Despesa",IF(H99&gt;G99*(1+Premissas!$B$5),"Conferir: acima","Dentro do limite"),IF(H99&lt;G99*(1-Premissas!$B$5),"Conferir: abaixo","Dentro do limite")))))))),"Conferir dados")</f>
        <v/>
      </c>
    </row>
    <row r="100" ht="20" customHeight="1">
      <c r="A100" s="36" t="n"/>
      <c r="B100" s="22" t="n"/>
      <c r="C100" s="25">
        <f>IF(B100="","",IFERROR(VLOOKUP(B100,Premissas!$E$4:$F$15,2,FALSE),""))</f>
        <v/>
      </c>
      <c r="D100" s="22" t="n"/>
      <c r="E100" s="22" t="n"/>
      <c r="F100" s="22" t="n"/>
      <c r="G100" s="37" t="n"/>
      <c r="H100" s="37" t="n"/>
      <c r="I100" s="30">
        <f>IF(OR(A100="",NOT(ISNUMBER(G100)),NOT(ISNUMBER(H100))),"",H100-G100)</f>
        <v/>
      </c>
      <c r="J100" s="34">
        <f>IF(OR(A100="",NOT(ISNUMBER(G100)),NOT(ISNUMBER(H100))),"",IFERROR(H100/G100,""))</f>
        <v/>
      </c>
      <c r="K100" s="25">
        <f>IFERROR(IF(AND(A100="",B100="",D100="",E100="",F100="",G100="",H100=""),"",IF(A100="","Conferir data",IF(C100="","Conferir conta",IF(AND(NOT(ISNUMBER(G100)),NOT(ISNUMBER(H100))),"Pendente de valores",IF(NOT(ISNUMBER(G100)),"Sem previsto",IF(NOT(ISNUMBER(H100)),"Sem realizado",IF(C100="Despesa",IF(H100&gt;G100*(1+Premissas!$B$5),"Conferir: acima","Dentro do limite"),IF(H100&lt;G100*(1-Premissas!$B$5),"Conferir: abaixo","Dentro do limite")))))))),"Conferir dados")</f>
        <v/>
      </c>
    </row>
    <row r="101" ht="20" customHeight="1">
      <c r="A101" s="36" t="n"/>
      <c r="B101" s="22" t="n"/>
      <c r="C101" s="23">
        <f>IF(B101="","",IFERROR(VLOOKUP(B101,Premissas!$E$4:$F$15,2,FALSE),""))</f>
        <v/>
      </c>
      <c r="D101" s="22" t="n"/>
      <c r="E101" s="22" t="n"/>
      <c r="F101" s="22" t="n"/>
      <c r="G101" s="37" t="n"/>
      <c r="H101" s="37" t="n"/>
      <c r="I101" s="31">
        <f>IF(OR(A101="",NOT(ISNUMBER(G101)),NOT(ISNUMBER(H101))),"",H101-G101)</f>
        <v/>
      </c>
      <c r="J101" s="35">
        <f>IF(OR(A101="",NOT(ISNUMBER(G101)),NOT(ISNUMBER(H101))),"",IFERROR(H101/G101,""))</f>
        <v/>
      </c>
      <c r="K101" s="23">
        <f>IFERROR(IF(AND(A101="",B101="",D101="",E101="",F101="",G101="",H101=""),"",IF(A101="","Conferir data",IF(C101="","Conferir conta",IF(AND(NOT(ISNUMBER(G101)),NOT(ISNUMBER(H101))),"Pendente de valores",IF(NOT(ISNUMBER(G101)),"Sem previsto",IF(NOT(ISNUMBER(H101)),"Sem realizado",IF(C101="Despesa",IF(H101&gt;G101*(1+Premissas!$B$5),"Conferir: acima","Dentro do limite"),IF(H101&lt;G101*(1-Premissas!$B$5),"Conferir: abaixo","Dentro do limite")))))))),"Conferir dados")</f>
        <v/>
      </c>
    </row>
    <row r="102" ht="20" customHeight="1">
      <c r="A102" s="36" t="n"/>
      <c r="B102" s="22" t="n"/>
      <c r="C102" s="25">
        <f>IF(B102="","",IFERROR(VLOOKUP(B102,Premissas!$E$4:$F$15,2,FALSE),""))</f>
        <v/>
      </c>
      <c r="D102" s="22" t="n"/>
      <c r="E102" s="22" t="n"/>
      <c r="F102" s="22" t="n"/>
      <c r="G102" s="37" t="n"/>
      <c r="H102" s="37" t="n"/>
      <c r="I102" s="30">
        <f>IF(OR(A102="",NOT(ISNUMBER(G102)),NOT(ISNUMBER(H102))),"",H102-G102)</f>
        <v/>
      </c>
      <c r="J102" s="34">
        <f>IF(OR(A102="",NOT(ISNUMBER(G102)),NOT(ISNUMBER(H102))),"",IFERROR(H102/G102,""))</f>
        <v/>
      </c>
      <c r="K102" s="25">
        <f>IFERROR(IF(AND(A102="",B102="",D102="",E102="",F102="",G102="",H102=""),"",IF(A102="","Conferir data",IF(C102="","Conferir conta",IF(AND(NOT(ISNUMBER(G102)),NOT(ISNUMBER(H102))),"Pendente de valores",IF(NOT(ISNUMBER(G102)),"Sem previsto",IF(NOT(ISNUMBER(H102)),"Sem realizado",IF(C102="Despesa",IF(H102&gt;G102*(1+Premissas!$B$5),"Conferir: acima","Dentro do limite"),IF(H102&lt;G102*(1-Premissas!$B$5),"Conferir: abaixo","Dentro do limite")))))))),"Conferir dados")</f>
        <v/>
      </c>
    </row>
    <row r="103" ht="20" customHeight="1">
      <c r="A103" s="36" t="n"/>
      <c r="B103" s="22" t="n"/>
      <c r="C103" s="23">
        <f>IF(B103="","",IFERROR(VLOOKUP(B103,Premissas!$E$4:$F$15,2,FALSE),""))</f>
        <v/>
      </c>
      <c r="D103" s="22" t="n"/>
      <c r="E103" s="22" t="n"/>
      <c r="F103" s="22" t="n"/>
      <c r="G103" s="37" t="n"/>
      <c r="H103" s="37" t="n"/>
      <c r="I103" s="31">
        <f>IF(OR(A103="",NOT(ISNUMBER(G103)),NOT(ISNUMBER(H103))),"",H103-G103)</f>
        <v/>
      </c>
      <c r="J103" s="35">
        <f>IF(OR(A103="",NOT(ISNUMBER(G103)),NOT(ISNUMBER(H103))),"",IFERROR(H103/G103,""))</f>
        <v/>
      </c>
      <c r="K103" s="23">
        <f>IFERROR(IF(AND(A103="",B103="",D103="",E103="",F103="",G103="",H103=""),"",IF(A103="","Conferir data",IF(C103="","Conferir conta",IF(AND(NOT(ISNUMBER(G103)),NOT(ISNUMBER(H103))),"Pendente de valores",IF(NOT(ISNUMBER(G103)),"Sem previsto",IF(NOT(ISNUMBER(H103)),"Sem realizado",IF(C103="Despesa",IF(H103&gt;G103*(1+Premissas!$B$5),"Conferir: acima","Dentro do limite"),IF(H103&lt;G103*(1-Premissas!$B$5),"Conferir: abaixo","Dentro do limite")))))))),"Conferir dados")</f>
        <v/>
      </c>
    </row>
    <row r="104" ht="20" customHeight="1">
      <c r="A104" s="36" t="n"/>
      <c r="B104" s="22" t="n"/>
      <c r="C104" s="25">
        <f>IF(B104="","",IFERROR(VLOOKUP(B104,Premissas!$E$4:$F$15,2,FALSE),""))</f>
        <v/>
      </c>
      <c r="D104" s="22" t="n"/>
      <c r="E104" s="22" t="n"/>
      <c r="F104" s="22" t="n"/>
      <c r="G104" s="37" t="n"/>
      <c r="H104" s="37" t="n"/>
      <c r="I104" s="30">
        <f>IF(OR(A104="",NOT(ISNUMBER(G104)),NOT(ISNUMBER(H104))),"",H104-G104)</f>
        <v/>
      </c>
      <c r="J104" s="34">
        <f>IF(OR(A104="",NOT(ISNUMBER(G104)),NOT(ISNUMBER(H104))),"",IFERROR(H104/G104,""))</f>
        <v/>
      </c>
      <c r="K104" s="25">
        <f>IFERROR(IF(AND(A104="",B104="",D104="",E104="",F104="",G104="",H104=""),"",IF(A104="","Conferir data",IF(C104="","Conferir conta",IF(AND(NOT(ISNUMBER(G104)),NOT(ISNUMBER(H104))),"Pendente de valores",IF(NOT(ISNUMBER(G104)),"Sem previsto",IF(NOT(ISNUMBER(H104)),"Sem realizado",IF(C104="Despesa",IF(H104&gt;G104*(1+Premissas!$B$5),"Conferir: acima","Dentro do limite"),IF(H104&lt;G104*(1-Premissas!$B$5),"Conferir: abaixo","Dentro do limite")))))))),"Conferir dados")</f>
        <v/>
      </c>
    </row>
  </sheetData>
  <autoFilter ref="A4:K104"/>
  <mergeCells count="1">
    <mergeCell ref="A1:K1"/>
  </mergeCells>
  <conditionalFormatting sqref="K5:K104">
    <cfRule type="expression" priority="1" dxfId="0">
      <formula>LEFT($K5,8)="Conferir"</formula>
    </cfRule>
    <cfRule type="expression" priority="2" dxfId="1">
      <formula>$K5="Dentro do limite"</formula>
    </cfRule>
    <cfRule type="expression" priority="3" dxfId="2">
      <formula>OR($K5="Sem realizado",$K5="Sem previsto",$K5="Pendente de valores")</formula>
    </cfRule>
  </conditionalFormatting>
  <dataValidations count="4">
    <dataValidation sqref="A5:A104" showDropDown="0" showInputMessage="0" showErrorMessage="1" allowBlank="0" errorTitle="Data fora do período" error="Informe uma data dentro do ano definido em Premissas." type="date" operator="between">
      <formula1>'Premissas'!$B$6</formula1>
      <formula2>'Premissas'!$B$7</formula2>
    </dataValidation>
    <dataValidation sqref="B5:B104" showDropDown="0" showInputMessage="0" showErrorMessage="1" allowBlank="0" errorTitle="Conta inválida" error="Selecione uma conta cadastrada em Premissas." type="list">
      <formula1>'Premissas'!$E$4:$E$15</formula1>
    </dataValidation>
    <dataValidation sqref="D5:D104" showDropDown="0" showInputMessage="0" showErrorMessage="1" allowBlank="0" errorTitle="Ministério inválido" error="Selecione um ministério cadastrado em Premissas." type="list">
      <formula1>'Premissas'!$H$4:$H$13</formula1>
    </dataValidation>
    <dataValidation sqref="G5:H104" showDropDown="0" showInputMessage="0" showErrorMessage="1" allowBlank="0" errorTitle="Valor inválido" error="Informe um valor numérico igual ou maior que zero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/>
  </sheetPr>
  <dimension ref="A1:H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3" customWidth="1" min="3" max="3"/>
    <col width="15" customWidth="1" min="4" max="4"/>
    <col width="34" customWidth="1" min="5" max="5"/>
    <col width="18" customWidth="1" min="6" max="6"/>
    <col width="3" customWidth="1" min="7" max="7"/>
    <col width="32" customWidth="1" min="8" max="8"/>
  </cols>
  <sheetData>
    <row r="1" ht="28" customHeight="1">
      <c r="A1" s="1" t="inlineStr">
        <is>
          <t>Premissas do orçamento anual — Congregação Fictícia Horizonte</t>
        </is>
      </c>
      <c r="B1" s="2" t="n"/>
      <c r="C1" s="2" t="n"/>
      <c r="D1" s="2" t="n"/>
      <c r="E1" s="2" t="n"/>
      <c r="F1" s="2" t="n"/>
      <c r="G1" s="2" t="n"/>
      <c r="H1" s="3" t="n"/>
    </row>
    <row r="2" ht="30" customHeight="1">
      <c r="A2" s="4" t="inlineStr">
        <is>
          <t>Edite somente as células amarelas. O limite apenas sinaliza itens para conferência humana.</t>
        </is>
      </c>
    </row>
    <row r="3">
      <c r="A3" s="13" t="inlineStr">
        <is>
          <t>Premissa</t>
        </is>
      </c>
      <c r="B3" s="13" t="inlineStr">
        <is>
          <t>Valor</t>
        </is>
      </c>
      <c r="D3" s="13" t="inlineStr">
        <is>
          <t>Naturezas</t>
        </is>
      </c>
      <c r="E3" s="13" t="inlineStr">
        <is>
          <t>Contas fictícias</t>
        </is>
      </c>
      <c r="F3" s="13" t="inlineStr">
        <is>
          <t>Natureza padrão</t>
        </is>
      </c>
      <c r="H3" s="13" t="inlineStr">
        <is>
          <t>Ministérios fictícios</t>
        </is>
      </c>
    </row>
    <row r="4">
      <c r="A4" s="17" t="inlineStr">
        <is>
          <t>Ano do orçamento</t>
        </is>
      </c>
      <c r="B4" s="26" t="n">
        <v>2026</v>
      </c>
      <c r="D4" s="22" t="inlineStr">
        <is>
          <t>Receita</t>
        </is>
      </c>
      <c r="E4" s="22" t="inlineStr">
        <is>
          <t>Receita Fictícia Comunitária</t>
        </is>
      </c>
      <c r="F4" s="22" t="inlineStr">
        <is>
          <t>Receita</t>
        </is>
      </c>
      <c r="H4" s="22" t="inlineStr">
        <is>
          <t>Núcleo Fictício Aurora</t>
        </is>
      </c>
    </row>
    <row r="5">
      <c r="A5" s="19" t="inlineStr">
        <is>
          <t>Limite de alerta</t>
        </is>
      </c>
      <c r="B5" s="38" t="n">
        <v>0.1</v>
      </c>
      <c r="D5" s="22" t="inlineStr">
        <is>
          <t>Despesa</t>
        </is>
      </c>
      <c r="E5" s="22" t="inlineStr">
        <is>
          <t>Receita Fictícia de Eventos</t>
        </is>
      </c>
      <c r="F5" s="22" t="inlineStr">
        <is>
          <t>Receita</t>
        </is>
      </c>
      <c r="H5" s="22" t="inlineStr">
        <is>
          <t>Núcleo Fictício Semente</t>
        </is>
      </c>
    </row>
    <row r="6">
      <c r="A6" s="17" t="inlineStr">
        <is>
          <t>Data inicial</t>
        </is>
      </c>
      <c r="B6" s="39">
        <f>DATE(B4,1,1)</f>
        <v/>
      </c>
      <c r="D6" s="17" t="n"/>
      <c r="E6" s="22" t="inlineStr">
        <is>
          <t>Despesa Fictícia de Materiais</t>
        </is>
      </c>
      <c r="F6" s="22" t="inlineStr">
        <is>
          <t>Despesa</t>
        </is>
      </c>
      <c r="H6" s="22" t="inlineStr">
        <is>
          <t>Núcleo Fictício Caminho</t>
        </is>
      </c>
    </row>
    <row r="7">
      <c r="A7" s="19" t="inlineStr">
        <is>
          <t>Data final</t>
        </is>
      </c>
      <c r="B7" s="40">
        <f>DATE(B4,12,31)</f>
        <v/>
      </c>
      <c r="D7" s="19" t="n"/>
      <c r="E7" s="22" t="inlineStr">
        <is>
          <t>Despesa Fictícia de Manutenção</t>
        </is>
      </c>
      <c r="F7" s="22" t="inlineStr">
        <is>
          <t>Despesa</t>
        </is>
      </c>
      <c r="H7" s="22" t="inlineStr">
        <is>
          <t>Núcleo Fictício Harmonia</t>
        </is>
      </c>
    </row>
    <row r="8">
      <c r="A8" s="17" t="n"/>
      <c r="B8" s="17" t="n"/>
      <c r="D8" s="17" t="n"/>
      <c r="E8" s="22" t="inlineStr">
        <is>
          <t>Despesa Fictícia de Formação</t>
        </is>
      </c>
      <c r="F8" s="22" t="inlineStr">
        <is>
          <t>Despesa</t>
        </is>
      </c>
      <c r="H8" s="22" t="inlineStr">
        <is>
          <t>Núcleo Fictício Acolher</t>
        </is>
      </c>
    </row>
    <row r="9">
      <c r="A9" s="19" t="n"/>
      <c r="B9" s="19" t="n"/>
      <c r="D9" s="19" t="n"/>
      <c r="E9" s="22" t="inlineStr">
        <is>
          <t>Despesa Fictícia de Apoio Social</t>
        </is>
      </c>
      <c r="F9" s="22" t="inlineStr">
        <is>
          <t>Despesa</t>
        </is>
      </c>
      <c r="H9" s="22" t="inlineStr">
        <is>
          <t>Administração Fictícia Central</t>
        </is>
      </c>
    </row>
    <row r="10">
      <c r="A10" s="17" t="n"/>
      <c r="B10" s="17" t="n"/>
      <c r="D10" s="17" t="n"/>
      <c r="E10" s="22" t="inlineStr">
        <is>
          <t>Despesa Fictícia de Comunicação</t>
        </is>
      </c>
      <c r="F10" s="22" t="inlineStr">
        <is>
          <t>Despesa</t>
        </is>
      </c>
      <c r="H10" s="22" t="n"/>
    </row>
    <row r="11">
      <c r="A11" s="19" t="n"/>
      <c r="B11" s="19" t="n"/>
      <c r="D11" s="19" t="n"/>
      <c r="E11" s="22" t="inlineStr">
        <is>
          <t>Despesa Fictícia de Patrimônio</t>
        </is>
      </c>
      <c r="F11" s="22" t="inlineStr">
        <is>
          <t>Despesa</t>
        </is>
      </c>
      <c r="H11" s="22" t="n"/>
    </row>
    <row r="12">
      <c r="A12" s="17" t="n"/>
      <c r="B12" s="17" t="n"/>
      <c r="D12" s="17" t="n"/>
      <c r="E12" s="22" t="n"/>
      <c r="F12" s="22" t="n"/>
      <c r="H12" s="22" t="n"/>
    </row>
    <row r="13">
      <c r="A13" s="19" t="n"/>
      <c r="B13" s="19" t="n"/>
      <c r="D13" s="19" t="n"/>
      <c r="E13" s="22" t="n"/>
      <c r="F13" s="22" t="n"/>
      <c r="H13" s="22" t="n"/>
    </row>
    <row r="14">
      <c r="A14" s="17" t="n"/>
      <c r="B14" s="17" t="n"/>
      <c r="D14" s="17" t="n"/>
      <c r="E14" s="22" t="n"/>
      <c r="F14" s="22" t="n"/>
      <c r="H14" s="17" t="n"/>
    </row>
    <row r="15">
      <c r="A15" s="19" t="n"/>
      <c r="B15" s="19" t="n"/>
      <c r="D15" s="19" t="n"/>
      <c r="E15" s="22" t="n"/>
      <c r="F15" s="22" t="n"/>
      <c r="H15" s="19" t="n"/>
    </row>
  </sheetData>
  <autoFilter ref="E3:F15"/>
  <mergeCells count="1">
    <mergeCell ref="A1:H1"/>
  </mergeCells>
  <conditionalFormatting sqref="F4:F15">
    <cfRule type="expression" priority="1" dxfId="0">
      <formula>AND($E4&lt;&gt;"",$F4="")</formula>
    </cfRule>
  </conditionalFormatting>
  <dataValidations count="3">
    <dataValidation sqref="B4" showDropDown="0" showInputMessage="0" showErrorMessage="1" allowBlank="0" errorTitle="Ano inválido" error="Informe um ano entre 2000 e 2100." type="whole" operator="between">
      <formula1>2000</formula1>
      <formula2>2100</formula2>
    </dataValidation>
    <dataValidation sqref="B5" showDropDown="0" showInputMessage="0" showErrorMessage="1" allowBlank="0" errorTitle="Limite inválido" error="Informe um percentual entre 0% e 50%." type="decimal" operator="between">
      <formula1>0</formula1>
      <formula2>0.5</formula2>
    </dataValidation>
    <dataValidation sqref="F4:F15" showDropDown="0" showInputMessage="0" showErrorMessage="1" allowBlank="0" errorTitle="Natureza inválida" error="Selecione uma natureza da lista." type="list">
      <formula1>$D$4:$D$5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2026-09-10T21:35:19Z</dcterms:created>
  <dcterms:modified xmlns:dcterms="http://purl.org/dc/terms/" xmlns:xsi="http://www.w3.org/2001/XMLSchema-instance" xsi:type="dcterms:W3CDTF">2026-09-10T21:35:20+00:00Z</dcterms:modified>
</cp:coreProperties>
</file>