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Fechamento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1" hidden="1">'Lançamentos'!$A$3:$M$103</definedName>
    <definedName name="_xlnm._FilterDatabase" localSheetId="2" hidden="1">'Fechamento'!$A$16:$C$24</definedName>
    <definedName name="_xlnm._FilterDatabase" localSheetId="3" hidden="1">'Premissas'!$D$3:$I$9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[$R$-0416] #,##0.00;[Red]-[$R$-0416] #,##0.00"/>
    <numFmt numFmtId="166" formatCode="0 &quot;dias&quot;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43634"/>
      <sz val="10"/>
    </font>
    <font>
      <name val="Aptos"/>
      <b val="1"/>
      <color rgb="00243634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7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164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1" fontId="3" fillId="6" borderId="1" applyAlignment="1" pivotButton="0" quotePrefix="0" xfId="0">
      <alignment horizontal="left" vertical="center"/>
    </xf>
    <xf numFmtId="0" fontId="0" fillId="0" borderId="5" pivotButton="0" quotePrefix="0" xfId="0"/>
    <xf numFmtId="0" fontId="0" fillId="0" borderId="6" pivotButton="0" quotePrefix="0" xfId="0"/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FFFFFF"/>
        <sz val="10"/>
      </font>
      <fill>
        <patternFill patternType="solid">
          <fgColor rgb="00C887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Movimentação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'Resumo'!H3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'Resumo'!$G$4:$G$5</f>
            </numRef>
          </cat>
          <val>
            <numRef>
              <f>'Resumo'!$H$4:$H$5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6</row>
      <rowOff>0</rowOff>
    </from>
    <ext cx="3888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8" customWidth="1" min="2" max="2"/>
    <col width="3" customWidth="1" min="3" max="3"/>
    <col width="3" customWidth="1" min="4" max="4"/>
    <col width="3" customWidth="1" min="5" max="5"/>
    <col width="3" customWidth="1" min="6" max="6"/>
    <col width="18" customWidth="1" min="7" max="7"/>
    <col width="20" customWidth="1" min="8" max="8"/>
  </cols>
  <sheetData>
    <row r="1" ht="28" customHeight="1">
      <c r="A1" s="1" t="inlineStr">
        <is>
          <t>Resumo do fechamento mensal da tesouraria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 ht="23" customHeight="1">
      <c r="A3" s="3" t="inlineStr">
        <is>
          <t>Indicador</t>
        </is>
      </c>
      <c r="B3" s="3" t="inlineStr">
        <is>
          <t>Resultado</t>
        </is>
      </c>
      <c r="G3" s="4" t="inlineStr">
        <is>
          <t>Movimento</t>
        </is>
      </c>
      <c r="H3" s="4" t="inlineStr">
        <is>
          <t>Valor confirmado</t>
        </is>
      </c>
    </row>
    <row r="4">
      <c r="A4" s="5" t="inlineStr">
        <is>
          <t>Competência</t>
        </is>
      </c>
      <c r="B4" s="29">
        <f>IF(Premissas!$B$4="","",Premissas!$B$4)</f>
        <v/>
      </c>
      <c r="G4" s="5" t="inlineStr">
        <is>
          <t>Entradas</t>
        </is>
      </c>
      <c r="H4" s="30">
        <f>B6</f>
        <v/>
      </c>
    </row>
    <row r="5">
      <c r="A5" s="8" t="inlineStr">
        <is>
          <t>Saldo inicial total</t>
        </is>
      </c>
      <c r="B5" s="31">
        <f>IF(B4="","",SUM(Premissas!$B$5:$B$6))</f>
        <v/>
      </c>
      <c r="G5" s="8" t="inlineStr">
        <is>
          <t>Saídas</t>
        </is>
      </c>
      <c r="H5" s="31">
        <f>B7</f>
        <v/>
      </c>
    </row>
    <row r="6">
      <c r="A6" s="5" t="inlineStr">
        <is>
          <t>Entradas confirmadas</t>
        </is>
      </c>
      <c r="B6" s="30">
        <f>IF(B4="","",SUMIFS('Lançamentos'!$H$4:$H$103,'Lançamentos'!$D$4:$D$103,"Entrada",'Lançamentos'!$I$4:$I$103,"Confirmado",'Lançamentos'!$A$4:$A$103,"&gt;="&amp;EOMONTH(B4,-1)+1,'Lançamentos'!$A$4:$A$103,"&lt;="&amp;EOMONTH(B4,0)))</f>
        <v/>
      </c>
    </row>
    <row r="7">
      <c r="A7" s="8" t="inlineStr">
        <is>
          <t>Saídas confirmadas</t>
        </is>
      </c>
      <c r="B7" s="31">
        <f>IF(B4="","",SUMIFS('Lançamentos'!$H$4:$H$103,'Lançamentos'!$D$4:$D$103,"Saída",'Lançamentos'!$I$4:$I$103,"Confirmado",'Lançamentos'!$A$4:$A$103,"&gt;="&amp;EOMONTH(B4,-1)+1,'Lançamentos'!$A$4:$A$103,"&lt;="&amp;EOMONTH(B4,0)))</f>
        <v/>
      </c>
    </row>
    <row r="8">
      <c r="A8" s="5" t="inlineStr">
        <is>
          <t>Saldo esperado</t>
        </is>
      </c>
      <c r="B8" s="30">
        <f>IF(B4="","",B5+B6-B7)</f>
        <v/>
      </c>
    </row>
    <row r="9">
      <c r="A9" s="8" t="inlineStr">
        <is>
          <t>Saldo apurado</t>
        </is>
      </c>
      <c r="B9" s="31">
        <f>IF(COUNT(Fechamento!$B$9:$B$10)&lt;2,"",SUM(Fechamento!$B$9:$B$10))</f>
        <v/>
      </c>
    </row>
    <row r="10">
      <c r="A10" s="5" t="inlineStr">
        <is>
          <t>Diferença de fechamento</t>
        </is>
      </c>
      <c r="B10" s="30">
        <f>IF(OR(B8="",B9=""),"",B9-B8)</f>
        <v/>
      </c>
    </row>
    <row r="11">
      <c r="A11" s="8" t="inlineStr">
        <is>
          <t>Valor pendente</t>
        </is>
      </c>
      <c r="B11" s="31">
        <f>IF(B4="","",SUMIFS('Lançamentos'!$H$4:$H$103,'Lançamentos'!$I$4:$I$103,"Pendente",'Lançamentos'!$A$4:$A$103,"&gt;="&amp;EOMONTH(B4,-1)+1,'Lançamentos'!$A$4:$A$103,"&lt;="&amp;EOMONTH(B4,0)))</f>
        <v/>
      </c>
    </row>
    <row r="12">
      <c r="A12" s="5" t="inlineStr">
        <is>
          <t>Lançamentos pendentes</t>
        </is>
      </c>
      <c r="B12" s="10">
        <f>IF(B4="","",COUNTIFS('Lançamentos'!$I$4:$I$103,"Pendente",'Lançamentos'!$A$4:$A$103,"&gt;="&amp;EOMONTH(B4,-1)+1,'Lançamentos'!$A$4:$A$103,"&lt;="&amp;EOMONTH(B4,0)))</f>
        <v/>
      </c>
    </row>
    <row r="13">
      <c r="A13" s="8" t="inlineStr">
        <is>
          <t>Comprovantes a conferir</t>
        </is>
      </c>
      <c r="B13" s="11">
        <f>IF(B4="","",COUNTIFS('Lançamentos'!$I$4:$I$103,"Confirmado",'Lançamentos'!$K$4:$K$103,"&lt;&gt;Sim",'Lançamentos'!$A$4:$A$103,"&gt;="&amp;EOMONTH(B4,-1)+1,'Lançamentos'!$A$4:$A$103,"&lt;="&amp;EOMONTH(B4,0)))</f>
        <v/>
      </c>
    </row>
    <row r="14">
      <c r="A14" s="5" t="inlineStr">
        <is>
          <t>Status do fechamento</t>
        </is>
      </c>
      <c r="B14" s="12">
        <f>IF(B4="","",IF(OR(B9="",Fechamento!$B$28="",Fechamento!$B$29="",Fechamento!$B$30="",Fechamento!$B$31=""),"Conferir preenchimento",IF(AND(ABS(B10)&lt;=Premissas!$B$7,B12=0,B13=0),"Pronto para revisão interna","Conferir pendências")))</f>
        <v/>
      </c>
    </row>
  </sheetData>
  <mergeCells count="1">
    <mergeCell ref="A1:H1"/>
  </mergeCells>
  <conditionalFormatting sqref="B10">
    <cfRule type="expression" priority="1" dxfId="0">
      <formula>AND(B10&lt;&gt;"",ABS(B10)&gt;Premissas!$B$7)</formula>
    </cfRule>
  </conditionalFormatting>
  <conditionalFormatting sqref="B14">
    <cfRule type="expression" priority="2" dxfId="1">
      <formula>B14="Pronto para revisão interna"</formula>
    </cfRule>
    <cfRule type="expression" priority="3" dxfId="0">
      <formula>AND(B14&lt;&gt;"",B14&lt;&gt;"Pronto para revisão interna")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38" customWidth="1" min="3" max="3"/>
    <col width="12" customWidth="1" min="4" max="4"/>
    <col width="28" customWidth="1" min="5" max="5"/>
    <col width="23" customWidth="1" min="6" max="6"/>
    <col width="17" customWidth="1" min="7" max="7"/>
    <col width="17" customWidth="1" min="8" max="8"/>
    <col width="15" customWidth="1" min="9" max="9"/>
    <col width="21" customWidth="1" min="10" max="10"/>
    <col width="22" customWidth="1" min="11" max="11"/>
    <col width="16" customWidth="1" min="12" max="12"/>
    <col width="24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8" customHeight="1">
      <c r="A1" s="1" t="inlineStr">
        <is>
          <t>Lançamentos da competência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8" t="n"/>
    </row>
    <row r="2">
      <c r="A2" s="13" t="inlineStr">
        <is>
          <t>Preencha somente movimentações da competência indicada em Premissas.</t>
        </is>
      </c>
      <c r="N2">
        <f>EOMONTH(Premissas!$B$4,-1)+1</f>
        <v/>
      </c>
      <c r="O2">
        <f>EOMONTH(Premissas!$B$4,0)</f>
        <v/>
      </c>
      <c r="P2">
        <f>Premissas!D4</f>
        <v/>
      </c>
      <c r="Q2">
        <f>Premissas!E4</f>
        <v/>
      </c>
      <c r="R2">
        <f>Premissas!F4</f>
        <v/>
      </c>
      <c r="S2">
        <f>Premissas!G4</f>
        <v/>
      </c>
      <c r="T2">
        <f>Premissas!H4</f>
        <v/>
      </c>
      <c r="U2">
        <f>Premissas!I4</f>
        <v/>
      </c>
    </row>
    <row r="3" ht="23" customHeight="1">
      <c r="A3" s="3" t="inlineStr">
        <is>
          <t>Data</t>
        </is>
      </c>
      <c r="B3" s="3" t="inlineStr">
        <is>
          <t>Referência</t>
        </is>
      </c>
      <c r="C3" s="3" t="inlineStr">
        <is>
          <t>Descrição</t>
        </is>
      </c>
      <c r="D3" s="3" t="inlineStr">
        <is>
          <t>Tipo</t>
        </is>
      </c>
      <c r="E3" s="3" t="inlineStr">
        <is>
          <t>Ministério</t>
        </is>
      </c>
      <c r="F3" s="3" t="inlineStr">
        <is>
          <t>Forma</t>
        </is>
      </c>
      <c r="G3" s="3" t="inlineStr">
        <is>
          <t>Valor previsto</t>
        </is>
      </c>
      <c r="H3" s="3" t="inlineStr">
        <is>
          <t>Valor realizado</t>
        </is>
      </c>
      <c r="I3" s="3" t="inlineStr">
        <is>
          <t>Status</t>
        </is>
      </c>
      <c r="J3" s="3" t="inlineStr">
        <is>
          <t>Responsável</t>
        </is>
      </c>
      <c r="K3" s="3" t="inlineStr">
        <is>
          <t>Comprovante conferido?</t>
        </is>
      </c>
      <c r="L3" s="3" t="inlineStr">
        <is>
          <t>Diferença</t>
        </is>
      </c>
      <c r="M3" s="3" t="inlineStr">
        <is>
          <t>Alerta</t>
        </is>
      </c>
      <c r="P3">
        <f>Premissas!D5</f>
        <v/>
      </c>
      <c r="Q3">
        <f>Premissas!E5</f>
        <v/>
      </c>
      <c r="R3">
        <f>Premissas!F5</f>
        <v/>
      </c>
      <c r="S3">
        <f>Premissas!G5</f>
        <v/>
      </c>
      <c r="T3">
        <f>Premissas!H5</f>
        <v/>
      </c>
      <c r="U3">
        <f>Premissas!I5</f>
        <v/>
      </c>
    </row>
    <row r="4">
      <c r="A4" s="32" t="n">
        <v>46235</v>
      </c>
      <c r="B4" s="15" t="inlineStr">
        <is>
          <t>REF-FICT-001</t>
        </is>
      </c>
      <c r="C4" s="16" t="inlineStr">
        <is>
          <t>Oferta simbólica de encontro fictício</t>
        </is>
      </c>
      <c r="D4" s="15" t="inlineStr">
        <is>
          <t>Entrada</t>
        </is>
      </c>
      <c r="E4" s="15" t="inlineStr">
        <is>
          <t>Administração Fictícia</t>
        </is>
      </c>
      <c r="F4" s="15" t="inlineStr">
        <is>
          <t>Dinheiro</t>
        </is>
      </c>
      <c r="G4" s="33" t="n">
        <v>1500</v>
      </c>
      <c r="H4" s="33" t="n">
        <v>1500</v>
      </c>
      <c r="I4" s="15" t="inlineStr">
        <is>
          <t>Confirmado</t>
        </is>
      </c>
      <c r="J4" s="15" t="inlineStr">
        <is>
          <t>Pessoa Fictícia A</t>
        </is>
      </c>
      <c r="K4" s="15" t="inlineStr">
        <is>
          <t>Sim</t>
        </is>
      </c>
      <c r="L4" s="34">
        <f>IF(OR(G4="",H4=""),"",H4-G4)</f>
        <v/>
      </c>
      <c r="M4" s="19">
        <f>IF(A4="","",IF(I4="Pendente","Conferir status",IF(I4="Cancelado","",IF(I4="Confirmado",IF(OR(G4="",H4=""),"Conferir valores",IF(K4&lt;&gt;"Sim","Conferir comprovante",IF(ABS(L4)&gt;Premissas!$B$8,"Conferir diferença",""))),"Conferir status"))))</f>
        <v/>
      </c>
      <c r="Q4">
        <f>Premissas!E6</f>
        <v/>
      </c>
      <c r="R4">
        <f>Premissas!F6</f>
        <v/>
      </c>
      <c r="S4">
        <f>Premissas!G6</f>
        <v/>
      </c>
      <c r="T4">
        <f>Premissas!H6</f>
        <v/>
      </c>
    </row>
    <row r="5">
      <c r="A5" s="32" t="n">
        <v>46237</v>
      </c>
      <c r="B5" s="15" t="inlineStr">
        <is>
          <t>REF-FICT-002</t>
        </is>
      </c>
      <c r="C5" s="16" t="inlineStr">
        <is>
          <t>Contribuição simulada para atividade fictícia</t>
        </is>
      </c>
      <c r="D5" s="15" t="inlineStr">
        <is>
          <t>Entrada</t>
        </is>
      </c>
      <c r="E5" s="15" t="inlineStr">
        <is>
          <t>Ação Comunitária Fictícia</t>
        </is>
      </c>
      <c r="F5" s="15" t="inlineStr">
        <is>
          <t>PIX fictício</t>
        </is>
      </c>
      <c r="G5" s="33" t="n">
        <v>2300</v>
      </c>
      <c r="H5" s="33" t="n">
        <v>2280</v>
      </c>
      <c r="I5" s="15" t="inlineStr">
        <is>
          <t>Confirmado</t>
        </is>
      </c>
      <c r="J5" s="15" t="inlineStr">
        <is>
          <t>Pessoa Fictícia B</t>
        </is>
      </c>
      <c r="K5" s="15" t="inlineStr">
        <is>
          <t>Sim</t>
        </is>
      </c>
      <c r="L5" s="35">
        <f>IF(OR(G5="",H5=""),"",H5-G5)</f>
        <v/>
      </c>
      <c r="M5" s="21">
        <f>IF(A5="","",IF(I5="Pendente","Conferir status",IF(I5="Cancelado","",IF(I5="Confirmado",IF(OR(G5="",H5=""),"Conferir valores",IF(K5&lt;&gt;"Sim","Conferir comprovante",IF(ABS(L5)&gt;Premissas!$B$8,"Conferir diferença",""))),"Conferir status"))))</f>
        <v/>
      </c>
      <c r="Q5">
        <f>Premissas!E7</f>
        <v/>
      </c>
      <c r="R5">
        <f>Premissas!F7</f>
        <v/>
      </c>
      <c r="S5">
        <f>IFERROR(IF(Premissas!G7="","",Premissas!G7),"")</f>
        <v/>
      </c>
      <c r="T5">
        <f>Premissas!H7</f>
        <v/>
      </c>
    </row>
    <row r="6">
      <c r="A6" s="32" t="n">
        <v>46239</v>
      </c>
      <c r="B6" s="15" t="inlineStr">
        <is>
          <t>REF-FICT-003</t>
        </is>
      </c>
      <c r="C6" s="16" t="inlineStr">
        <is>
          <t>Material administrativo do cenário fictício</t>
        </is>
      </c>
      <c r="D6" s="15" t="inlineStr">
        <is>
          <t>Saída</t>
        </is>
      </c>
      <c r="E6" s="15" t="inlineStr">
        <is>
          <t>Administração Fictícia</t>
        </is>
      </c>
      <c r="F6" s="15" t="inlineStr">
        <is>
          <t>Transferência fictícia</t>
        </is>
      </c>
      <c r="G6" s="33" t="n">
        <v>680</v>
      </c>
      <c r="H6" s="33" t="n">
        <v>680</v>
      </c>
      <c r="I6" s="15" t="inlineStr">
        <is>
          <t>Confirmado</t>
        </is>
      </c>
      <c r="J6" s="15" t="inlineStr">
        <is>
          <t>Pessoa Fictícia C</t>
        </is>
      </c>
      <c r="K6" s="15" t="inlineStr">
        <is>
          <t>Sim</t>
        </is>
      </c>
      <c r="L6" s="34">
        <f>IF(OR(G6="",H6=""),"",H6-G6)</f>
        <v/>
      </c>
      <c r="M6" s="19">
        <f>IF(A6="","",IF(I6="Pendente","Conferir status",IF(I6="Cancelado","",IF(I6="Confirmado",IF(OR(G6="",H6=""),"Conferir valores",IF(K6&lt;&gt;"Sim","Conferir comprovante",IF(ABS(L6)&gt;Premissas!$B$8,"Conferir diferença",""))),"Conferir status"))))</f>
        <v/>
      </c>
      <c r="Q6">
        <f>Premissas!E8</f>
        <v/>
      </c>
      <c r="R6">
        <f>Premissas!F8</f>
        <v/>
      </c>
      <c r="S6">
        <f>IFERROR(IF(Premissas!G8="","",Premissas!G8),"")</f>
        <v/>
      </c>
      <c r="T6">
        <f>Premissas!H8</f>
        <v/>
      </c>
    </row>
    <row r="7">
      <c r="A7" s="32" t="n">
        <v>46242</v>
      </c>
      <c r="B7" s="15" t="inlineStr">
        <is>
          <t>REF-FICT-004</t>
        </is>
      </c>
      <c r="C7" s="16" t="inlineStr">
        <is>
          <t>Suprimentos para reunião musical fictícia</t>
        </is>
      </c>
      <c r="D7" s="15" t="inlineStr">
        <is>
          <t>Saída</t>
        </is>
      </c>
      <c r="E7" s="15" t="inlineStr">
        <is>
          <t>Música Fictícia</t>
        </is>
      </c>
      <c r="F7" s="15" t="inlineStr">
        <is>
          <t>Dinheiro</t>
        </is>
      </c>
      <c r="G7" s="33" t="n">
        <v>240</v>
      </c>
      <c r="H7" s="33" t="n">
        <v>235</v>
      </c>
      <c r="I7" s="15" t="inlineStr">
        <is>
          <t>Confirmado</t>
        </is>
      </c>
      <c r="J7" s="15" t="inlineStr">
        <is>
          <t>Pessoa Fictícia D</t>
        </is>
      </c>
      <c r="K7" s="15" t="inlineStr">
        <is>
          <t>Sim</t>
        </is>
      </c>
      <c r="L7" s="35">
        <f>IF(OR(G7="",H7=""),"",H7-G7)</f>
        <v/>
      </c>
      <c r="M7" s="21">
        <f>IF(A7="","",IF(I7="Pendente","Conferir status",IF(I7="Cancelado","",IF(I7="Confirmado",IF(OR(G7="",H7=""),"Conferir valores",IF(K7&lt;&gt;"Sim","Conferir comprovante",IF(ABS(L7)&gt;Premissas!$B$8,"Conferir diferença",""))),"Conferir status"))))</f>
        <v/>
      </c>
      <c r="Q7">
        <f>IFERROR(IF(Premissas!E9="","",Premissas!E9),"")</f>
        <v/>
      </c>
      <c r="R7">
        <f>IFERROR(IF(Premissas!F9="","",Premissas!F9),"")</f>
        <v/>
      </c>
      <c r="S7">
        <f>IFERROR(IF(Premissas!G9="","",Premissas!G9),"")</f>
        <v/>
      </c>
      <c r="T7">
        <f>Premissas!H9</f>
        <v/>
      </c>
    </row>
    <row r="8">
      <c r="A8" s="32" t="n">
        <v>46245</v>
      </c>
      <c r="B8" s="15" t="inlineStr">
        <is>
          <t>REF-FICT-005</t>
        </is>
      </c>
      <c r="C8" s="16" t="inlineStr">
        <is>
          <t>Receita simulada de evento fictício</t>
        </is>
      </c>
      <c r="D8" s="15" t="inlineStr">
        <is>
          <t>Entrada</t>
        </is>
      </c>
      <c r="E8" s="15" t="inlineStr">
        <is>
          <t>Ensino Fictício</t>
        </is>
      </c>
      <c r="F8" s="15" t="inlineStr">
        <is>
          <t>Cartão fictício</t>
        </is>
      </c>
      <c r="G8" s="33" t="n">
        <v>900</v>
      </c>
      <c r="H8" s="33" t="n">
        <v>900</v>
      </c>
      <c r="I8" s="15" t="inlineStr">
        <is>
          <t>Pendente</t>
        </is>
      </c>
      <c r="J8" s="15" t="inlineStr">
        <is>
          <t>Pessoa Fictícia E</t>
        </is>
      </c>
      <c r="K8" s="15" t="inlineStr">
        <is>
          <t>Não</t>
        </is>
      </c>
      <c r="L8" s="34">
        <f>IF(OR(G8="",H8=""),"",H8-G8)</f>
        <v/>
      </c>
      <c r="M8" s="19">
        <f>IF(A8="","",IF(I8="Pendente","Conferir status",IF(I8="Cancelado","",IF(I8="Confirmado",IF(OR(G8="",H8=""),"Conferir valores",IF(K8&lt;&gt;"Sim","Conferir comprovante",IF(ABS(L8)&gt;Premissas!$B$8,"Conferir diferença",""))),"Conferir status"))))</f>
        <v/>
      </c>
      <c r="Q8">
        <f>IFERROR(IF(Premissas!E10="","",Premissas!E10),"")</f>
        <v/>
      </c>
      <c r="R8">
        <f>IFERROR(IF(Premissas!F10="","",Premissas!F10),"")</f>
        <v/>
      </c>
      <c r="S8">
        <f>IFERROR(IF(Premissas!G10="","",Premissas!G10),"")</f>
        <v/>
      </c>
      <c r="T8">
        <f>IFERROR(IF(Premissas!H10="","",Premissas!H10),"")</f>
        <v/>
      </c>
    </row>
    <row r="9">
      <c r="A9" s="32" t="n">
        <v>46248</v>
      </c>
      <c r="B9" s="15" t="inlineStr">
        <is>
          <t>REF-FICT-006</t>
        </is>
      </c>
      <c r="C9" s="16" t="inlineStr">
        <is>
          <t>Serviço fictício de manutenção preventiva</t>
        </is>
      </c>
      <c r="D9" s="15" t="inlineStr">
        <is>
          <t>Saída</t>
        </is>
      </c>
      <c r="E9" s="15" t="inlineStr">
        <is>
          <t>Manutenção Fictícia</t>
        </is>
      </c>
      <c r="F9" s="15" t="inlineStr">
        <is>
          <t>Boleto fictício</t>
        </is>
      </c>
      <c r="G9" s="33" t="n">
        <v>450</v>
      </c>
      <c r="H9" s="33" t="n">
        <v>450</v>
      </c>
      <c r="I9" s="15" t="inlineStr">
        <is>
          <t>Confirmado</t>
        </is>
      </c>
      <c r="J9" s="15" t="inlineStr">
        <is>
          <t>Pessoa Fictícia F</t>
        </is>
      </c>
      <c r="K9" s="15" t="inlineStr">
        <is>
          <t>Sim</t>
        </is>
      </c>
      <c r="L9" s="35">
        <f>IF(OR(G9="",H9=""),"",H9-G9)</f>
        <v/>
      </c>
      <c r="M9" s="21">
        <f>IF(A9="","",IF(I9="Pendente","Conferir status",IF(I9="Cancelado","",IF(I9="Confirmado",IF(OR(G9="",H9=""),"Conferir valores",IF(K9&lt;&gt;"Sim","Conferir comprovante",IF(ABS(L9)&gt;Premissas!$B$8,"Conferir diferença",""))),"Conferir status"))))</f>
        <v/>
      </c>
      <c r="Q9">
        <f>IFERROR(IF(Premissas!E11="","",Premissas!E11),"")</f>
        <v/>
      </c>
      <c r="R9">
        <f>IFERROR(IF(Premissas!F11="","",Premissas!F11),"")</f>
        <v/>
      </c>
      <c r="S9">
        <f>IFERROR(IF(Premissas!G11="","",Premissas!G11),"")</f>
        <v/>
      </c>
      <c r="T9">
        <f>IFERROR(IF(Premissas!H11="","",Premissas!H11),"")</f>
        <v/>
      </c>
    </row>
    <row r="10">
      <c r="A10" s="32" t="n">
        <v>46251</v>
      </c>
      <c r="B10" s="15" t="inlineStr">
        <is>
          <t>REF-FICT-007</t>
        </is>
      </c>
      <c r="C10" s="16" t="inlineStr">
        <is>
          <t>Material fictício para ação comunitária</t>
        </is>
      </c>
      <c r="D10" s="15" t="inlineStr">
        <is>
          <t>Saída</t>
        </is>
      </c>
      <c r="E10" s="15" t="inlineStr">
        <is>
          <t>Ação Comunitária Fictícia</t>
        </is>
      </c>
      <c r="F10" s="15" t="inlineStr">
        <is>
          <t>PIX fictício</t>
        </is>
      </c>
      <c r="G10" s="33" t="n">
        <v>320</v>
      </c>
      <c r="H10" s="33" t="n"/>
      <c r="I10" s="15" t="inlineStr">
        <is>
          <t>Pendente</t>
        </is>
      </c>
      <c r="J10" s="15" t="inlineStr">
        <is>
          <t>Pessoa Fictícia A</t>
        </is>
      </c>
      <c r="K10" s="15" t="inlineStr">
        <is>
          <t>Não</t>
        </is>
      </c>
      <c r="L10" s="34">
        <f>IF(OR(G10="",H10=""),"",H10-G10)</f>
        <v/>
      </c>
      <c r="M10" s="19">
        <f>IF(A10="","",IF(I10="Pendente","Conferir status",IF(I10="Cancelado","",IF(I10="Confirmado",IF(OR(G10="",H10=""),"Conferir valores",IF(K10&lt;&gt;"Sim","Conferir comprovante",IF(ABS(L10)&gt;Premissas!$B$8,"Conferir diferença",""))),"Conferir status"))))</f>
        <v/>
      </c>
      <c r="Q10">
        <f>IFERROR(IF(Premissas!E12="","",Premissas!E12),"")</f>
        <v/>
      </c>
      <c r="R10">
        <f>IFERROR(IF(Premissas!F12="","",Premissas!F12),"")</f>
        <v/>
      </c>
      <c r="S10">
        <f>IFERROR(IF(Premissas!G12="","",Premissas!G12),"")</f>
        <v/>
      </c>
      <c r="T10">
        <f>IFERROR(IF(Premissas!H12="","",Premissas!H12),"")</f>
        <v/>
      </c>
    </row>
    <row r="11">
      <c r="A11" s="32" t="n">
        <v>46254</v>
      </c>
      <c r="B11" s="15" t="inlineStr">
        <is>
          <t>REF-FICT-008</t>
        </is>
      </c>
      <c r="C11" s="16" t="inlineStr">
        <is>
          <t>Contribuição interna inteiramente fictícia</t>
        </is>
      </c>
      <c r="D11" s="15" t="inlineStr">
        <is>
          <t>Entrada</t>
        </is>
      </c>
      <c r="E11" s="15" t="inlineStr">
        <is>
          <t>Administração Fictícia</t>
        </is>
      </c>
      <c r="F11" s="15" t="inlineStr">
        <is>
          <t>Transferência fictícia</t>
        </is>
      </c>
      <c r="G11" s="33" t="n">
        <v>600</v>
      </c>
      <c r="H11" s="33" t="n">
        <v>600</v>
      </c>
      <c r="I11" s="15" t="inlineStr">
        <is>
          <t>Confirmado</t>
        </is>
      </c>
      <c r="J11" s="15" t="inlineStr">
        <is>
          <t>Pessoa Fictícia B</t>
        </is>
      </c>
      <c r="K11" s="15" t="inlineStr">
        <is>
          <t>Não</t>
        </is>
      </c>
      <c r="L11" s="35">
        <f>IF(OR(G11="",H11=""),"",H11-G11)</f>
        <v/>
      </c>
      <c r="M11" s="21">
        <f>IF(A11="","",IF(I11="Pendente","Conferir status",IF(I11="Cancelado","",IF(I11="Confirmado",IF(OR(G11="",H11=""),"Conferir valores",IF(K11&lt;&gt;"Sim","Conferir comprovante",IF(ABS(L11)&gt;Premissas!$B$8,"Conferir diferença",""))),"Conferir status"))))</f>
        <v/>
      </c>
      <c r="Q11">
        <f>IFERROR(IF(Premissas!E13="","",Premissas!E13),"")</f>
        <v/>
      </c>
      <c r="R11">
        <f>IFERROR(IF(Premissas!F13="","",Premissas!F13),"")</f>
        <v/>
      </c>
      <c r="S11">
        <f>IFERROR(IF(Premissas!G13="","",Premissas!G13),"")</f>
        <v/>
      </c>
      <c r="T11">
        <f>IFERROR(IF(Premissas!H13="","",Premissas!H13),"")</f>
        <v/>
      </c>
    </row>
    <row r="12">
      <c r="A12" s="32" t="n">
        <v>46257</v>
      </c>
      <c r="B12" s="15" t="inlineStr">
        <is>
          <t>REF-FICT-009</t>
        </is>
      </c>
      <c r="C12" s="16" t="inlineStr">
        <is>
          <t>Compra fictícia posteriormente cancelada</t>
        </is>
      </c>
      <c r="D12" s="15" t="inlineStr">
        <is>
          <t>Saída</t>
        </is>
      </c>
      <c r="E12" s="15" t="inlineStr">
        <is>
          <t>Ensino Fictício</t>
        </is>
      </c>
      <c r="F12" s="15" t="inlineStr">
        <is>
          <t>Dinheiro</t>
        </is>
      </c>
      <c r="G12" s="33" t="n">
        <v>180</v>
      </c>
      <c r="H12" s="33" t="n"/>
      <c r="I12" s="15" t="inlineStr">
        <is>
          <t>Cancelado</t>
        </is>
      </c>
      <c r="J12" s="15" t="inlineStr">
        <is>
          <t>Pessoa Fictícia C</t>
        </is>
      </c>
      <c r="K12" s="15" t="inlineStr">
        <is>
          <t>Não</t>
        </is>
      </c>
      <c r="L12" s="34">
        <f>IF(OR(G12="",H12=""),"",H12-G12)</f>
        <v/>
      </c>
      <c r="M12" s="19">
        <f>IF(A12="","",IF(I12="Pendente","Conferir status",IF(I12="Cancelado","",IF(I12="Confirmado",IF(OR(G12="",H12=""),"Conferir valores",IF(K12&lt;&gt;"Sim","Conferir comprovante",IF(ABS(L12)&gt;Premissas!$B$8,"Conferir diferença",""))),"Conferir status"))))</f>
        <v/>
      </c>
      <c r="Q12">
        <f>IFERROR(IF(Premissas!E14="","",Premissas!E14),"")</f>
        <v/>
      </c>
      <c r="R12">
        <f>IFERROR(IF(Premissas!F14="","",Premissas!F14),"")</f>
        <v/>
      </c>
      <c r="S12">
        <f>IFERROR(IF(Premissas!G14="","",Premissas!G14),"")</f>
        <v/>
      </c>
      <c r="T12">
        <f>IFERROR(IF(Premissas!H14="","",Premissas!H14),"")</f>
        <v/>
      </c>
    </row>
    <row r="13">
      <c r="A13" s="32" t="n">
        <v>46260</v>
      </c>
      <c r="B13" s="15" t="inlineStr">
        <is>
          <t>REF-FICT-010</t>
        </is>
      </c>
      <c r="C13" s="16" t="inlineStr">
        <is>
          <t>Manutenção fictícia de equipamento simbólico</t>
        </is>
      </c>
      <c r="D13" s="15" t="inlineStr">
        <is>
          <t>Saída</t>
        </is>
      </c>
      <c r="E13" s="15" t="inlineStr">
        <is>
          <t>Manutenção Fictícia</t>
        </is>
      </c>
      <c r="F13" s="15" t="inlineStr">
        <is>
          <t>Transferência fictícia</t>
        </is>
      </c>
      <c r="G13" s="33" t="n">
        <v>1100</v>
      </c>
      <c r="H13" s="33" t="n">
        <v>1080</v>
      </c>
      <c r="I13" s="15" t="inlineStr">
        <is>
          <t>Confirmado</t>
        </is>
      </c>
      <c r="J13" s="15" t="inlineStr">
        <is>
          <t>Pessoa Fictícia D</t>
        </is>
      </c>
      <c r="K13" s="15" t="inlineStr">
        <is>
          <t>Sim</t>
        </is>
      </c>
      <c r="L13" s="35">
        <f>IF(OR(G13="",H13=""),"",H13-G13)</f>
        <v/>
      </c>
      <c r="M13" s="21">
        <f>IF(A13="","",IF(I13="Pendente","Conferir status",IF(I13="Cancelado","",IF(I13="Confirmado",IF(OR(G13="",H13=""),"Conferir valores",IF(K13&lt;&gt;"Sim","Conferir comprovante",IF(ABS(L13)&gt;Premissas!$B$8,"Conferir diferença",""))),"Conferir status"))))</f>
        <v/>
      </c>
      <c r="Q13">
        <f>IFERROR(IF(Premissas!E15="","",Premissas!E15),"")</f>
        <v/>
      </c>
      <c r="R13">
        <f>IFERROR(IF(Premissas!F15="","",Premissas!F15),"")</f>
        <v/>
      </c>
      <c r="S13">
        <f>IFERROR(IF(Premissas!G15="","",Premissas!G15),"")</f>
        <v/>
      </c>
      <c r="T13">
        <f>IFERROR(IF(Premissas!H15="","",Premissas!H15),"")</f>
        <v/>
      </c>
    </row>
    <row r="14">
      <c r="A14" s="32" t="n"/>
      <c r="B14" s="15" t="n"/>
      <c r="C14" s="16" t="n"/>
      <c r="D14" s="15" t="n"/>
      <c r="E14" s="15" t="n"/>
      <c r="F14" s="15" t="n"/>
      <c r="G14" s="33" t="n"/>
      <c r="H14" s="33" t="n"/>
      <c r="I14" s="15" t="n"/>
      <c r="J14" s="15" t="n"/>
      <c r="K14" s="15" t="n"/>
      <c r="L14" s="34">
        <f>IF(OR(G14="",H14=""),"",H14-G14)</f>
        <v/>
      </c>
      <c r="M14" s="19">
        <f>IF(A14="","",IF(I14="Pendente","Conferir status",IF(I14="Cancelado","",IF(I14="Confirmado",IF(OR(G14="",H14=""),"Conferir valores",IF(K14&lt;&gt;"Sim","Conferir comprovante",IF(ABS(L14)&gt;Premissas!$B$8,"Conferir diferença",""))),"Conferir status"))))</f>
        <v/>
      </c>
      <c r="Q14">
        <f>IFERROR(IF(Premissas!E16="","",Premissas!E16),"")</f>
        <v/>
      </c>
      <c r="R14">
        <f>IFERROR(IF(Premissas!F16="","",Premissas!F16),"")</f>
        <v/>
      </c>
      <c r="S14">
        <f>IFERROR(IF(Premissas!G16="","",Premissas!G16),"")</f>
        <v/>
      </c>
      <c r="T14">
        <f>IFERROR(IF(Premissas!H16="","",Premissas!H16),"")</f>
        <v/>
      </c>
    </row>
    <row r="15">
      <c r="A15" s="32" t="n"/>
      <c r="B15" s="15" t="n"/>
      <c r="C15" s="16" t="n"/>
      <c r="D15" s="15" t="n"/>
      <c r="E15" s="15" t="n"/>
      <c r="F15" s="15" t="n"/>
      <c r="G15" s="33" t="n"/>
      <c r="H15" s="33" t="n"/>
      <c r="I15" s="15" t="n"/>
      <c r="J15" s="15" t="n"/>
      <c r="K15" s="15" t="n"/>
      <c r="L15" s="35">
        <f>IF(OR(G15="",H15=""),"",H15-G15)</f>
        <v/>
      </c>
      <c r="M15" s="21">
        <f>IF(A15="","",IF(I15="Pendente","Conferir status",IF(I15="Cancelado","",IF(I15="Confirmado",IF(OR(G15="",H15=""),"Conferir valores",IF(K15&lt;&gt;"Sim","Conferir comprovante",IF(ABS(L15)&gt;Premissas!$B$8,"Conferir diferença",""))),"Conferir status"))))</f>
        <v/>
      </c>
      <c r="Q15">
        <f>IFERROR(IF(Premissas!E17="","",Premissas!E17),"")</f>
        <v/>
      </c>
      <c r="R15">
        <f>IFERROR(IF(Premissas!F17="","",Premissas!F17),"")</f>
        <v/>
      </c>
      <c r="S15">
        <f>IFERROR(IF(Premissas!G17="","",Premissas!G17),"")</f>
        <v/>
      </c>
      <c r="T15">
        <f>IFERROR(IF(Premissas!H17="","",Premissas!H17),"")</f>
        <v/>
      </c>
    </row>
    <row r="16">
      <c r="A16" s="32" t="n"/>
      <c r="B16" s="15" t="n"/>
      <c r="C16" s="16" t="n"/>
      <c r="D16" s="15" t="n"/>
      <c r="E16" s="15" t="n"/>
      <c r="F16" s="15" t="n"/>
      <c r="G16" s="33" t="n"/>
      <c r="H16" s="33" t="n"/>
      <c r="I16" s="15" t="n"/>
      <c r="J16" s="15" t="n"/>
      <c r="K16" s="15" t="n"/>
      <c r="L16" s="34">
        <f>IF(OR(G16="",H16=""),"",H16-G16)</f>
        <v/>
      </c>
      <c r="M16" s="19">
        <f>IF(A16="","",IF(I16="Pendente","Conferir status",IF(I16="Cancelado","",IF(I16="Confirmado",IF(OR(G16="",H16=""),"Conferir valores",IF(K16&lt;&gt;"Sim","Conferir comprovante",IF(ABS(L16)&gt;Premissas!$B$8,"Conferir diferença",""))),"Conferir status"))))</f>
        <v/>
      </c>
      <c r="Q16">
        <f>IFERROR(IF(Premissas!E18="","",Premissas!E18),"")</f>
        <v/>
      </c>
      <c r="R16">
        <f>IFERROR(IF(Premissas!F18="","",Premissas!F18),"")</f>
        <v/>
      </c>
      <c r="S16">
        <f>IFERROR(IF(Premissas!G18="","",Premissas!G18),"")</f>
        <v/>
      </c>
      <c r="T16">
        <f>IFERROR(IF(Premissas!H18="","",Premissas!H18),"")</f>
        <v/>
      </c>
    </row>
    <row r="17">
      <c r="A17" s="32" t="n"/>
      <c r="B17" s="15" t="n"/>
      <c r="C17" s="16" t="n"/>
      <c r="D17" s="15" t="n"/>
      <c r="E17" s="15" t="n"/>
      <c r="F17" s="15" t="n"/>
      <c r="G17" s="33" t="n"/>
      <c r="H17" s="33" t="n"/>
      <c r="I17" s="15" t="n"/>
      <c r="J17" s="15" t="n"/>
      <c r="K17" s="15" t="n"/>
      <c r="L17" s="35">
        <f>IF(OR(G17="",H17=""),"",H17-G17)</f>
        <v/>
      </c>
      <c r="M17" s="21">
        <f>IF(A17="","",IF(I17="Pendente","Conferir status",IF(I17="Cancelado","",IF(I17="Confirmado",IF(OR(G17="",H17=""),"Conferir valores",IF(K17&lt;&gt;"Sim","Conferir comprovante",IF(ABS(L17)&gt;Premissas!$B$8,"Conferir diferença",""))),"Conferir status"))))</f>
        <v/>
      </c>
      <c r="Q17">
        <f>IFERROR(IF(Premissas!E19="","",Premissas!E19),"")</f>
        <v/>
      </c>
      <c r="R17">
        <f>IFERROR(IF(Premissas!F19="","",Premissas!F19),"")</f>
        <v/>
      </c>
      <c r="S17">
        <f>IFERROR(IF(Premissas!G19="","",Premissas!G19),"")</f>
        <v/>
      </c>
      <c r="T17">
        <f>IFERROR(IF(Premissas!H19="","",Premissas!H19),"")</f>
        <v/>
      </c>
    </row>
    <row r="18">
      <c r="A18" s="32" t="n"/>
      <c r="B18" s="15" t="n"/>
      <c r="C18" s="16" t="n"/>
      <c r="D18" s="15" t="n"/>
      <c r="E18" s="15" t="n"/>
      <c r="F18" s="15" t="n"/>
      <c r="G18" s="33" t="n"/>
      <c r="H18" s="33" t="n"/>
      <c r="I18" s="15" t="n"/>
      <c r="J18" s="15" t="n"/>
      <c r="K18" s="15" t="n"/>
      <c r="L18" s="34">
        <f>IF(OR(G18="",H18=""),"",H18-G18)</f>
        <v/>
      </c>
      <c r="M18" s="19">
        <f>IF(A18="","",IF(I18="Pendente","Conferir status",IF(I18="Cancelado","",IF(I18="Confirmado",IF(OR(G18="",H18=""),"Conferir valores",IF(K18&lt;&gt;"Sim","Conferir comprovante",IF(ABS(L18)&gt;Premissas!$B$8,"Conferir diferença",""))),"Conferir status"))))</f>
        <v/>
      </c>
      <c r="Q18">
        <f>IFERROR(IF(Premissas!E20="","",Premissas!E20),"")</f>
        <v/>
      </c>
      <c r="R18">
        <f>IFERROR(IF(Premissas!F20="","",Premissas!F20),"")</f>
        <v/>
      </c>
      <c r="S18">
        <f>IFERROR(IF(Premissas!G20="","",Premissas!G20),"")</f>
        <v/>
      </c>
      <c r="T18">
        <f>IFERROR(IF(Premissas!H20="","",Premissas!H20),"")</f>
        <v/>
      </c>
    </row>
    <row r="19">
      <c r="A19" s="32" t="n"/>
      <c r="B19" s="15" t="n"/>
      <c r="C19" s="16" t="n"/>
      <c r="D19" s="15" t="n"/>
      <c r="E19" s="15" t="n"/>
      <c r="F19" s="15" t="n"/>
      <c r="G19" s="33" t="n"/>
      <c r="H19" s="33" t="n"/>
      <c r="I19" s="15" t="n"/>
      <c r="J19" s="15" t="n"/>
      <c r="K19" s="15" t="n"/>
      <c r="L19" s="35">
        <f>IF(OR(G19="",H19=""),"",H19-G19)</f>
        <v/>
      </c>
      <c r="M19" s="21">
        <f>IF(A19="","",IF(I19="Pendente","Conferir status",IF(I19="Cancelado","",IF(I19="Confirmado",IF(OR(G19="",H19=""),"Conferir valores",IF(K19&lt;&gt;"Sim","Conferir comprovante",IF(ABS(L19)&gt;Premissas!$B$8,"Conferir diferença",""))),"Conferir status"))))</f>
        <v/>
      </c>
      <c r="Q19">
        <f>IFERROR(IF(Premissas!E21="","",Premissas!E21),"")</f>
        <v/>
      </c>
      <c r="R19">
        <f>IFERROR(IF(Premissas!F21="","",Premissas!F21),"")</f>
        <v/>
      </c>
      <c r="S19">
        <f>IFERROR(IF(Premissas!G21="","",Premissas!G21),"")</f>
        <v/>
      </c>
      <c r="T19">
        <f>IFERROR(IF(Premissas!H21="","",Premissas!H21),"")</f>
        <v/>
      </c>
    </row>
    <row r="20">
      <c r="A20" s="32" t="n"/>
      <c r="B20" s="15" t="n"/>
      <c r="C20" s="16" t="n"/>
      <c r="D20" s="15" t="n"/>
      <c r="E20" s="15" t="n"/>
      <c r="F20" s="15" t="n"/>
      <c r="G20" s="33" t="n"/>
      <c r="H20" s="33" t="n"/>
      <c r="I20" s="15" t="n"/>
      <c r="J20" s="15" t="n"/>
      <c r="K20" s="15" t="n"/>
      <c r="L20" s="34">
        <f>IF(OR(G20="",H20=""),"",H20-G20)</f>
        <v/>
      </c>
      <c r="M20" s="19">
        <f>IF(A20="","",IF(I20="Pendente","Conferir status",IF(I20="Cancelado","",IF(I20="Confirmado",IF(OR(G20="",H20=""),"Conferir valores",IF(K20&lt;&gt;"Sim","Conferir comprovante",IF(ABS(L20)&gt;Premissas!$B$8,"Conferir diferença",""))),"Conferir status"))))</f>
        <v/>
      </c>
      <c r="Q20">
        <f>IFERROR(IF(Premissas!E22="","",Premissas!E22),"")</f>
        <v/>
      </c>
      <c r="R20">
        <f>IFERROR(IF(Premissas!F22="","",Premissas!F22),"")</f>
        <v/>
      </c>
      <c r="S20">
        <f>IFERROR(IF(Premissas!G22="","",Premissas!G22),"")</f>
        <v/>
      </c>
      <c r="T20">
        <f>IFERROR(IF(Premissas!H22="","",Premissas!H22),"")</f>
        <v/>
      </c>
    </row>
    <row r="21">
      <c r="A21" s="32" t="n"/>
      <c r="B21" s="15" t="n"/>
      <c r="C21" s="16" t="n"/>
      <c r="D21" s="15" t="n"/>
      <c r="E21" s="15" t="n"/>
      <c r="F21" s="15" t="n"/>
      <c r="G21" s="33" t="n"/>
      <c r="H21" s="33" t="n"/>
      <c r="I21" s="15" t="n"/>
      <c r="J21" s="15" t="n"/>
      <c r="K21" s="15" t="n"/>
      <c r="L21" s="35">
        <f>IF(OR(G21="",H21=""),"",H21-G21)</f>
        <v/>
      </c>
      <c r="M21" s="21">
        <f>IF(A21="","",IF(I21="Pendente","Conferir status",IF(I21="Cancelado","",IF(I21="Confirmado",IF(OR(G21="",H21=""),"Conferir valores",IF(K21&lt;&gt;"Sim","Conferir comprovante",IF(ABS(L21)&gt;Premissas!$B$8,"Conferir diferença",""))),"Conferir status"))))</f>
        <v/>
      </c>
      <c r="Q21">
        <f>IFERROR(IF(Premissas!E23="","",Premissas!E23),"")</f>
        <v/>
      </c>
      <c r="R21">
        <f>IFERROR(IF(Premissas!F23="","",Premissas!F23),"")</f>
        <v/>
      </c>
      <c r="S21">
        <f>IFERROR(IF(Premissas!G23="","",Premissas!G23),"")</f>
        <v/>
      </c>
      <c r="T21">
        <f>IFERROR(IF(Premissas!H23="","",Premissas!H23),"")</f>
        <v/>
      </c>
    </row>
    <row r="22">
      <c r="A22" s="32" t="n"/>
      <c r="B22" s="15" t="n"/>
      <c r="C22" s="16" t="n"/>
      <c r="D22" s="15" t="n"/>
      <c r="E22" s="15" t="n"/>
      <c r="F22" s="15" t="n"/>
      <c r="G22" s="33" t="n"/>
      <c r="H22" s="33" t="n"/>
      <c r="I22" s="15" t="n"/>
      <c r="J22" s="15" t="n"/>
      <c r="K22" s="15" t="n"/>
      <c r="L22" s="34">
        <f>IF(OR(G22="",H22=""),"",H22-G22)</f>
        <v/>
      </c>
      <c r="M22" s="19">
        <f>IF(A22="","",IF(I22="Pendente","Conferir status",IF(I22="Cancelado","",IF(I22="Confirmado",IF(OR(G22="",H22=""),"Conferir valores",IF(K22&lt;&gt;"Sim","Conferir comprovante",IF(ABS(L22)&gt;Premissas!$B$8,"Conferir diferença",""))),"Conferir status"))))</f>
        <v/>
      </c>
      <c r="Q22">
        <f>IFERROR(IF(Premissas!E24="","",Premissas!E24),"")</f>
        <v/>
      </c>
      <c r="R22">
        <f>IFERROR(IF(Premissas!F24="","",Premissas!F24),"")</f>
        <v/>
      </c>
      <c r="S22">
        <f>IFERROR(IF(Premissas!G24="","",Premissas!G24),"")</f>
        <v/>
      </c>
      <c r="T22">
        <f>IFERROR(IF(Premissas!H24="","",Premissas!H24),"")</f>
        <v/>
      </c>
    </row>
    <row r="23">
      <c r="A23" s="32" t="n"/>
      <c r="B23" s="15" t="n"/>
      <c r="C23" s="16" t="n"/>
      <c r="D23" s="15" t="n"/>
      <c r="E23" s="15" t="n"/>
      <c r="F23" s="15" t="n"/>
      <c r="G23" s="33" t="n"/>
      <c r="H23" s="33" t="n"/>
      <c r="I23" s="15" t="n"/>
      <c r="J23" s="15" t="n"/>
      <c r="K23" s="15" t="n"/>
      <c r="L23" s="35">
        <f>IF(OR(G23="",H23=""),"",H23-G23)</f>
        <v/>
      </c>
      <c r="M23" s="21">
        <f>IF(A23="","",IF(I23="Pendente","Conferir status",IF(I23="Cancelado","",IF(I23="Confirmado",IF(OR(G23="",H23=""),"Conferir valores",IF(K23&lt;&gt;"Sim","Conferir comprovante",IF(ABS(L23)&gt;Premissas!$B$8,"Conferir diferença",""))),"Conferir status"))))</f>
        <v/>
      </c>
      <c r="Q23">
        <f>IFERROR(IF(Premissas!E25="","",Premissas!E25),"")</f>
        <v/>
      </c>
      <c r="R23">
        <f>IFERROR(IF(Premissas!F25="","",Premissas!F25),"")</f>
        <v/>
      </c>
      <c r="S23">
        <f>IFERROR(IF(Premissas!G25="","",Premissas!G25),"")</f>
        <v/>
      </c>
      <c r="T23">
        <f>IFERROR(IF(Premissas!H25="","",Premissas!H25),"")</f>
        <v/>
      </c>
    </row>
    <row r="24">
      <c r="A24" s="32" t="n"/>
      <c r="B24" s="15" t="n"/>
      <c r="C24" s="16" t="n"/>
      <c r="D24" s="15" t="n"/>
      <c r="E24" s="15" t="n"/>
      <c r="F24" s="15" t="n"/>
      <c r="G24" s="33" t="n"/>
      <c r="H24" s="33" t="n"/>
      <c r="I24" s="15" t="n"/>
      <c r="J24" s="15" t="n"/>
      <c r="K24" s="15" t="n"/>
      <c r="L24" s="34">
        <f>IF(OR(G24="",H24=""),"",H24-G24)</f>
        <v/>
      </c>
      <c r="M24" s="19">
        <f>IF(A24="","",IF(I24="Pendente","Conferir status",IF(I24="Cancelado","",IF(I24="Confirmado",IF(OR(G24="",H24=""),"Conferir valores",IF(K24&lt;&gt;"Sim","Conferir comprovante",IF(ABS(L24)&gt;Premissas!$B$8,"Conferir diferença",""))),"Conferir status"))))</f>
        <v/>
      </c>
      <c r="Q24">
        <f>IFERROR(IF(Premissas!E26="","",Premissas!E26),"")</f>
        <v/>
      </c>
      <c r="R24">
        <f>IFERROR(IF(Premissas!F26="","",Premissas!F26),"")</f>
        <v/>
      </c>
      <c r="S24">
        <f>IFERROR(IF(Premissas!G26="","",Premissas!G26),"")</f>
        <v/>
      </c>
      <c r="T24">
        <f>IFERROR(IF(Premissas!H26="","",Premissas!H26),"")</f>
        <v/>
      </c>
    </row>
    <row r="25">
      <c r="A25" s="32" t="n"/>
      <c r="B25" s="15" t="n"/>
      <c r="C25" s="16" t="n"/>
      <c r="D25" s="15" t="n"/>
      <c r="E25" s="15" t="n"/>
      <c r="F25" s="15" t="n"/>
      <c r="G25" s="33" t="n"/>
      <c r="H25" s="33" t="n"/>
      <c r="I25" s="15" t="n"/>
      <c r="J25" s="15" t="n"/>
      <c r="K25" s="15" t="n"/>
      <c r="L25" s="35">
        <f>IF(OR(G25="",H25=""),"",H25-G25)</f>
        <v/>
      </c>
      <c r="M25" s="21">
        <f>IF(A25="","",IF(I25="Pendente","Conferir status",IF(I25="Cancelado","",IF(I25="Confirmado",IF(OR(G25="",H25=""),"Conferir valores",IF(K25&lt;&gt;"Sim","Conferir comprovante",IF(ABS(L25)&gt;Premissas!$B$8,"Conferir diferença",""))),"Conferir status"))))</f>
        <v/>
      </c>
      <c r="Q25">
        <f>IFERROR(IF(Premissas!E27="","",Premissas!E27),"")</f>
        <v/>
      </c>
      <c r="R25">
        <f>IFERROR(IF(Premissas!F27="","",Premissas!F27),"")</f>
        <v/>
      </c>
      <c r="S25">
        <f>IFERROR(IF(Premissas!G27="","",Premissas!G27),"")</f>
        <v/>
      </c>
      <c r="T25">
        <f>IFERROR(IF(Premissas!H27="","",Premissas!H27),"")</f>
        <v/>
      </c>
    </row>
    <row r="26">
      <c r="A26" s="32" t="n"/>
      <c r="B26" s="15" t="n"/>
      <c r="C26" s="16" t="n"/>
      <c r="D26" s="15" t="n"/>
      <c r="E26" s="15" t="n"/>
      <c r="F26" s="15" t="n"/>
      <c r="G26" s="33" t="n"/>
      <c r="H26" s="33" t="n"/>
      <c r="I26" s="15" t="n"/>
      <c r="J26" s="15" t="n"/>
      <c r="K26" s="15" t="n"/>
      <c r="L26" s="34">
        <f>IF(OR(G26="",H26=""),"",H26-G26)</f>
        <v/>
      </c>
      <c r="M26" s="19">
        <f>IF(A26="","",IF(I26="Pendente","Conferir status",IF(I26="Cancelado","",IF(I26="Confirmado",IF(OR(G26="",H26=""),"Conferir valores",IF(K26&lt;&gt;"Sim","Conferir comprovante",IF(ABS(L26)&gt;Premissas!$B$8,"Conferir diferença",""))),"Conferir status"))))</f>
        <v/>
      </c>
      <c r="Q26">
        <f>IFERROR(IF(Premissas!E28="","",Premissas!E28),"")</f>
        <v/>
      </c>
      <c r="R26">
        <f>IFERROR(IF(Premissas!F28="","",Premissas!F28),"")</f>
        <v/>
      </c>
      <c r="S26">
        <f>IFERROR(IF(Premissas!G28="","",Premissas!G28),"")</f>
        <v/>
      </c>
      <c r="T26">
        <f>IFERROR(IF(Premissas!H28="","",Premissas!H28),"")</f>
        <v/>
      </c>
    </row>
    <row r="27">
      <c r="A27" s="32" t="n"/>
      <c r="B27" s="15" t="n"/>
      <c r="C27" s="16" t="n"/>
      <c r="D27" s="15" t="n"/>
      <c r="E27" s="15" t="n"/>
      <c r="F27" s="15" t="n"/>
      <c r="G27" s="33" t="n"/>
      <c r="H27" s="33" t="n"/>
      <c r="I27" s="15" t="n"/>
      <c r="J27" s="15" t="n"/>
      <c r="K27" s="15" t="n"/>
      <c r="L27" s="35">
        <f>IF(OR(G27="",H27=""),"",H27-G27)</f>
        <v/>
      </c>
      <c r="M27" s="21">
        <f>IF(A27="","",IF(I27="Pendente","Conferir status",IF(I27="Cancelado","",IF(I27="Confirmado",IF(OR(G27="",H27=""),"Conferir valores",IF(K27&lt;&gt;"Sim","Conferir comprovante",IF(ABS(L27)&gt;Premissas!$B$8,"Conferir diferença",""))),"Conferir status"))))</f>
        <v/>
      </c>
      <c r="Q27">
        <f>IFERROR(IF(Premissas!E29="","",Premissas!E29),"")</f>
        <v/>
      </c>
      <c r="R27">
        <f>IFERROR(IF(Premissas!F29="","",Premissas!F29),"")</f>
        <v/>
      </c>
      <c r="S27">
        <f>IFERROR(IF(Premissas!G29="","",Premissas!G29),"")</f>
        <v/>
      </c>
      <c r="T27">
        <f>IFERROR(IF(Premissas!H29="","",Premissas!H29),"")</f>
        <v/>
      </c>
    </row>
    <row r="28">
      <c r="A28" s="32" t="n"/>
      <c r="B28" s="15" t="n"/>
      <c r="C28" s="16" t="n"/>
      <c r="D28" s="15" t="n"/>
      <c r="E28" s="15" t="n"/>
      <c r="F28" s="15" t="n"/>
      <c r="G28" s="33" t="n"/>
      <c r="H28" s="33" t="n"/>
      <c r="I28" s="15" t="n"/>
      <c r="J28" s="15" t="n"/>
      <c r="K28" s="15" t="n"/>
      <c r="L28" s="34">
        <f>IF(OR(G28="",H28=""),"",H28-G28)</f>
        <v/>
      </c>
      <c r="M28" s="19">
        <f>IF(A28="","",IF(I28="Pendente","Conferir status",IF(I28="Cancelado","",IF(I28="Confirmado",IF(OR(G28="",H28=""),"Conferir valores",IF(K28&lt;&gt;"Sim","Conferir comprovante",IF(ABS(L28)&gt;Premissas!$B$8,"Conferir diferença",""))),"Conferir status"))))</f>
        <v/>
      </c>
      <c r="Q28">
        <f>IFERROR(IF(Premissas!E30="","",Premissas!E30),"")</f>
        <v/>
      </c>
      <c r="R28">
        <f>IFERROR(IF(Premissas!F30="","",Premissas!F30),"")</f>
        <v/>
      </c>
      <c r="S28">
        <f>IFERROR(IF(Premissas!G30="","",Premissas!G30),"")</f>
        <v/>
      </c>
      <c r="T28">
        <f>IFERROR(IF(Premissas!H30="","",Premissas!H30),"")</f>
        <v/>
      </c>
    </row>
    <row r="29">
      <c r="A29" s="32" t="n"/>
      <c r="B29" s="15" t="n"/>
      <c r="C29" s="16" t="n"/>
      <c r="D29" s="15" t="n"/>
      <c r="E29" s="15" t="n"/>
      <c r="F29" s="15" t="n"/>
      <c r="G29" s="33" t="n"/>
      <c r="H29" s="33" t="n"/>
      <c r="I29" s="15" t="n"/>
      <c r="J29" s="15" t="n"/>
      <c r="K29" s="15" t="n"/>
      <c r="L29" s="35">
        <f>IF(OR(G29="",H29=""),"",H29-G29)</f>
        <v/>
      </c>
      <c r="M29" s="21">
        <f>IF(A29="","",IF(I29="Pendente","Conferir status",IF(I29="Cancelado","",IF(I29="Confirmado",IF(OR(G29="",H29=""),"Conferir valores",IF(K29&lt;&gt;"Sim","Conferir comprovante",IF(ABS(L29)&gt;Premissas!$B$8,"Conferir diferença",""))),"Conferir status"))))</f>
        <v/>
      </c>
      <c r="Q29">
        <f>IFERROR(IF(Premissas!E31="","",Premissas!E31),"")</f>
        <v/>
      </c>
      <c r="R29">
        <f>IFERROR(IF(Premissas!F31="","",Premissas!F31),"")</f>
        <v/>
      </c>
      <c r="S29">
        <f>IFERROR(IF(Premissas!G31="","",Premissas!G31),"")</f>
        <v/>
      </c>
      <c r="T29">
        <f>IFERROR(IF(Premissas!H31="","",Premissas!H31),"")</f>
        <v/>
      </c>
    </row>
    <row r="30">
      <c r="A30" s="32" t="n"/>
      <c r="B30" s="15" t="n"/>
      <c r="C30" s="16" t="n"/>
      <c r="D30" s="15" t="n"/>
      <c r="E30" s="15" t="n"/>
      <c r="F30" s="15" t="n"/>
      <c r="G30" s="33" t="n"/>
      <c r="H30" s="33" t="n"/>
      <c r="I30" s="15" t="n"/>
      <c r="J30" s="15" t="n"/>
      <c r="K30" s="15" t="n"/>
      <c r="L30" s="34">
        <f>IF(OR(G30="",H30=""),"",H30-G30)</f>
        <v/>
      </c>
      <c r="M30" s="19">
        <f>IF(A30="","",IF(I30="Pendente","Conferir status",IF(I30="Cancelado","",IF(I30="Confirmado",IF(OR(G30="",H30=""),"Conferir valores",IF(K30&lt;&gt;"Sim","Conferir comprovante",IF(ABS(L30)&gt;Premissas!$B$8,"Conferir diferença",""))),"Conferir status"))))</f>
        <v/>
      </c>
      <c r="Q30">
        <f>IFERROR(IF(Premissas!E32="","",Premissas!E32),"")</f>
        <v/>
      </c>
      <c r="R30">
        <f>IFERROR(IF(Premissas!F32="","",Premissas!F32),"")</f>
        <v/>
      </c>
      <c r="S30">
        <f>IFERROR(IF(Premissas!G32="","",Premissas!G32),"")</f>
        <v/>
      </c>
      <c r="T30">
        <f>IFERROR(IF(Premissas!H32="","",Premissas!H32),"")</f>
        <v/>
      </c>
    </row>
    <row r="31">
      <c r="A31" s="32" t="n"/>
      <c r="B31" s="15" t="n"/>
      <c r="C31" s="16" t="n"/>
      <c r="D31" s="15" t="n"/>
      <c r="E31" s="15" t="n"/>
      <c r="F31" s="15" t="n"/>
      <c r="G31" s="33" t="n"/>
      <c r="H31" s="33" t="n"/>
      <c r="I31" s="15" t="n"/>
      <c r="J31" s="15" t="n"/>
      <c r="K31" s="15" t="n"/>
      <c r="L31" s="35">
        <f>IF(OR(G31="",H31=""),"",H31-G31)</f>
        <v/>
      </c>
      <c r="M31" s="21">
        <f>IF(A31="","",IF(I31="Pendente","Conferir status",IF(I31="Cancelado","",IF(I31="Confirmado",IF(OR(G31="",H31=""),"Conferir valores",IF(K31&lt;&gt;"Sim","Conferir comprovante",IF(ABS(L31)&gt;Premissas!$B$8,"Conferir diferença",""))),"Conferir status"))))</f>
        <v/>
      </c>
      <c r="Q31">
        <f>IFERROR(IF(Premissas!E33="","",Premissas!E33),"")</f>
        <v/>
      </c>
      <c r="R31">
        <f>IFERROR(IF(Premissas!F33="","",Premissas!F33),"")</f>
        <v/>
      </c>
      <c r="S31">
        <f>IFERROR(IF(Premissas!G33="","",Premissas!G33),"")</f>
        <v/>
      </c>
      <c r="T31">
        <f>IFERROR(IF(Premissas!H33="","",Premissas!H33),"")</f>
        <v/>
      </c>
    </row>
    <row r="32">
      <c r="A32" s="32" t="n"/>
      <c r="B32" s="15" t="n"/>
      <c r="C32" s="16" t="n"/>
      <c r="D32" s="15" t="n"/>
      <c r="E32" s="15" t="n"/>
      <c r="F32" s="15" t="n"/>
      <c r="G32" s="33" t="n"/>
      <c r="H32" s="33" t="n"/>
      <c r="I32" s="15" t="n"/>
      <c r="J32" s="15" t="n"/>
      <c r="K32" s="15" t="n"/>
      <c r="L32" s="34">
        <f>IF(OR(G32="",H32=""),"",H32-G32)</f>
        <v/>
      </c>
      <c r="M32" s="19">
        <f>IF(A32="","",IF(I32="Pendente","Conferir status",IF(I32="Cancelado","",IF(I32="Confirmado",IF(OR(G32="",H32=""),"Conferir valores",IF(K32&lt;&gt;"Sim","Conferir comprovante",IF(ABS(L32)&gt;Premissas!$B$8,"Conferir diferença",""))),"Conferir status"))))</f>
        <v/>
      </c>
      <c r="Q32">
        <f>IFERROR(IF(Premissas!E34="","",Premissas!E34),"")</f>
        <v/>
      </c>
      <c r="R32">
        <f>IFERROR(IF(Premissas!F34="","",Premissas!F34),"")</f>
        <v/>
      </c>
      <c r="S32">
        <f>IFERROR(IF(Premissas!G34="","",Premissas!G34),"")</f>
        <v/>
      </c>
      <c r="T32">
        <f>IFERROR(IF(Premissas!H34="","",Premissas!H34),"")</f>
        <v/>
      </c>
    </row>
    <row r="33">
      <c r="A33" s="32" t="n"/>
      <c r="B33" s="15" t="n"/>
      <c r="C33" s="16" t="n"/>
      <c r="D33" s="15" t="n"/>
      <c r="E33" s="15" t="n"/>
      <c r="F33" s="15" t="n"/>
      <c r="G33" s="33" t="n"/>
      <c r="H33" s="33" t="n"/>
      <c r="I33" s="15" t="n"/>
      <c r="J33" s="15" t="n"/>
      <c r="K33" s="15" t="n"/>
      <c r="L33" s="35">
        <f>IF(OR(G33="",H33=""),"",H33-G33)</f>
        <v/>
      </c>
      <c r="M33" s="21">
        <f>IF(A33="","",IF(I33="Pendente","Conferir status",IF(I33="Cancelado","",IF(I33="Confirmado",IF(OR(G33="",H33=""),"Conferir valores",IF(K33&lt;&gt;"Sim","Conferir comprovante",IF(ABS(L33)&gt;Premissas!$B$8,"Conferir diferença",""))),"Conferir status"))))</f>
        <v/>
      </c>
      <c r="Q33">
        <f>IFERROR(IF(Premissas!E35="","",Premissas!E35),"")</f>
        <v/>
      </c>
      <c r="R33">
        <f>IFERROR(IF(Premissas!F35="","",Premissas!F35),"")</f>
        <v/>
      </c>
      <c r="S33">
        <f>IFERROR(IF(Premissas!G35="","",Premissas!G35),"")</f>
        <v/>
      </c>
      <c r="T33">
        <f>IFERROR(IF(Premissas!H35="","",Premissas!H35),"")</f>
        <v/>
      </c>
    </row>
    <row r="34">
      <c r="A34" s="32" t="n"/>
      <c r="B34" s="15" t="n"/>
      <c r="C34" s="16" t="n"/>
      <c r="D34" s="15" t="n"/>
      <c r="E34" s="15" t="n"/>
      <c r="F34" s="15" t="n"/>
      <c r="G34" s="33" t="n"/>
      <c r="H34" s="33" t="n"/>
      <c r="I34" s="15" t="n"/>
      <c r="J34" s="15" t="n"/>
      <c r="K34" s="15" t="n"/>
      <c r="L34" s="34">
        <f>IF(OR(G34="",H34=""),"",H34-G34)</f>
        <v/>
      </c>
      <c r="M34" s="19">
        <f>IF(A34="","",IF(I34="Pendente","Conferir status",IF(I34="Cancelado","",IF(I34="Confirmado",IF(OR(G34="",H34=""),"Conferir valores",IF(K34&lt;&gt;"Sim","Conferir comprovante",IF(ABS(L34)&gt;Premissas!$B$8,"Conferir diferença",""))),"Conferir status"))))</f>
        <v/>
      </c>
      <c r="Q34">
        <f>IFERROR(IF(Premissas!E36="","",Premissas!E36),"")</f>
        <v/>
      </c>
      <c r="R34">
        <f>IFERROR(IF(Premissas!F36="","",Premissas!F36),"")</f>
        <v/>
      </c>
      <c r="S34">
        <f>IFERROR(IF(Premissas!G36="","",Premissas!G36),"")</f>
        <v/>
      </c>
      <c r="T34">
        <f>IFERROR(IF(Premissas!H36="","",Premissas!H36),"")</f>
        <v/>
      </c>
    </row>
    <row r="35">
      <c r="A35" s="32" t="n"/>
      <c r="B35" s="15" t="n"/>
      <c r="C35" s="16" t="n"/>
      <c r="D35" s="15" t="n"/>
      <c r="E35" s="15" t="n"/>
      <c r="F35" s="15" t="n"/>
      <c r="G35" s="33" t="n"/>
      <c r="H35" s="33" t="n"/>
      <c r="I35" s="15" t="n"/>
      <c r="J35" s="15" t="n"/>
      <c r="K35" s="15" t="n"/>
      <c r="L35" s="35">
        <f>IF(OR(G35="",H35=""),"",H35-G35)</f>
        <v/>
      </c>
      <c r="M35" s="21">
        <f>IF(A35="","",IF(I35="Pendente","Conferir status",IF(I35="Cancelado","",IF(I35="Confirmado",IF(OR(G35="",H35=""),"Conferir valores",IF(K35&lt;&gt;"Sim","Conferir comprovante",IF(ABS(L35)&gt;Premissas!$B$8,"Conferir diferença",""))),"Conferir status"))))</f>
        <v/>
      </c>
      <c r="Q35">
        <f>IFERROR(IF(Premissas!E37="","",Premissas!E37),"")</f>
        <v/>
      </c>
      <c r="R35">
        <f>IFERROR(IF(Premissas!F37="","",Premissas!F37),"")</f>
        <v/>
      </c>
      <c r="S35">
        <f>IFERROR(IF(Premissas!G37="","",Premissas!G37),"")</f>
        <v/>
      </c>
      <c r="T35">
        <f>IFERROR(IF(Premissas!H37="","",Premissas!H37),"")</f>
        <v/>
      </c>
    </row>
    <row r="36">
      <c r="A36" s="32" t="n"/>
      <c r="B36" s="15" t="n"/>
      <c r="C36" s="16" t="n"/>
      <c r="D36" s="15" t="n"/>
      <c r="E36" s="15" t="n"/>
      <c r="F36" s="15" t="n"/>
      <c r="G36" s="33" t="n"/>
      <c r="H36" s="33" t="n"/>
      <c r="I36" s="15" t="n"/>
      <c r="J36" s="15" t="n"/>
      <c r="K36" s="15" t="n"/>
      <c r="L36" s="34">
        <f>IF(OR(G36="",H36=""),"",H36-G36)</f>
        <v/>
      </c>
      <c r="M36" s="19">
        <f>IF(A36="","",IF(I36="Pendente","Conferir status",IF(I36="Cancelado","",IF(I36="Confirmado",IF(OR(G36="",H36=""),"Conferir valores",IF(K36&lt;&gt;"Sim","Conferir comprovante",IF(ABS(L36)&gt;Premissas!$B$8,"Conferir diferença",""))),"Conferir status"))))</f>
        <v/>
      </c>
      <c r="Q36">
        <f>IFERROR(IF(Premissas!E38="","",Premissas!E38),"")</f>
        <v/>
      </c>
      <c r="R36">
        <f>IFERROR(IF(Premissas!F38="","",Premissas!F38),"")</f>
        <v/>
      </c>
      <c r="S36">
        <f>IFERROR(IF(Premissas!G38="","",Premissas!G38),"")</f>
        <v/>
      </c>
      <c r="T36">
        <f>IFERROR(IF(Premissas!H38="","",Premissas!H38),"")</f>
        <v/>
      </c>
    </row>
    <row r="37">
      <c r="A37" s="32" t="n"/>
      <c r="B37" s="15" t="n"/>
      <c r="C37" s="16" t="n"/>
      <c r="D37" s="15" t="n"/>
      <c r="E37" s="15" t="n"/>
      <c r="F37" s="15" t="n"/>
      <c r="G37" s="33" t="n"/>
      <c r="H37" s="33" t="n"/>
      <c r="I37" s="15" t="n"/>
      <c r="J37" s="15" t="n"/>
      <c r="K37" s="15" t="n"/>
      <c r="L37" s="35">
        <f>IF(OR(G37="",H37=""),"",H37-G37)</f>
        <v/>
      </c>
      <c r="M37" s="21">
        <f>IF(A37="","",IF(I37="Pendente","Conferir status",IF(I37="Cancelado","",IF(I37="Confirmado",IF(OR(G37="",H37=""),"Conferir valores",IF(K37&lt;&gt;"Sim","Conferir comprovante",IF(ABS(L37)&gt;Premissas!$B$8,"Conferir diferença",""))),"Conferir status"))))</f>
        <v/>
      </c>
      <c r="Q37">
        <f>IFERROR(IF(Premissas!E39="","",Premissas!E39),"")</f>
        <v/>
      </c>
      <c r="R37">
        <f>IFERROR(IF(Premissas!F39="","",Premissas!F39),"")</f>
        <v/>
      </c>
      <c r="S37">
        <f>IFERROR(IF(Premissas!G39="","",Premissas!G39),"")</f>
        <v/>
      </c>
      <c r="T37">
        <f>IFERROR(IF(Premissas!H39="","",Premissas!H39),"")</f>
        <v/>
      </c>
    </row>
    <row r="38">
      <c r="A38" s="32" t="n"/>
      <c r="B38" s="15" t="n"/>
      <c r="C38" s="16" t="n"/>
      <c r="D38" s="15" t="n"/>
      <c r="E38" s="15" t="n"/>
      <c r="F38" s="15" t="n"/>
      <c r="G38" s="33" t="n"/>
      <c r="H38" s="33" t="n"/>
      <c r="I38" s="15" t="n"/>
      <c r="J38" s="15" t="n"/>
      <c r="K38" s="15" t="n"/>
      <c r="L38" s="34">
        <f>IF(OR(G38="",H38=""),"",H38-G38)</f>
        <v/>
      </c>
      <c r="M38" s="19">
        <f>IF(A38="","",IF(I38="Pendente","Conferir status",IF(I38="Cancelado","",IF(I38="Confirmado",IF(OR(G38="",H38=""),"Conferir valores",IF(K38&lt;&gt;"Sim","Conferir comprovante",IF(ABS(L38)&gt;Premissas!$B$8,"Conferir diferença",""))),"Conferir status"))))</f>
        <v/>
      </c>
      <c r="Q38">
        <f>IFERROR(IF(Premissas!E40="","",Premissas!E40),"")</f>
        <v/>
      </c>
      <c r="R38">
        <f>IFERROR(IF(Premissas!F40="","",Premissas!F40),"")</f>
        <v/>
      </c>
      <c r="S38">
        <f>IFERROR(IF(Premissas!G40="","",Premissas!G40),"")</f>
        <v/>
      </c>
      <c r="T38">
        <f>IFERROR(IF(Premissas!H40="","",Premissas!H40),"")</f>
        <v/>
      </c>
    </row>
    <row r="39">
      <c r="A39" s="32" t="n"/>
      <c r="B39" s="15" t="n"/>
      <c r="C39" s="16" t="n"/>
      <c r="D39" s="15" t="n"/>
      <c r="E39" s="15" t="n"/>
      <c r="F39" s="15" t="n"/>
      <c r="G39" s="33" t="n"/>
      <c r="H39" s="33" t="n"/>
      <c r="I39" s="15" t="n"/>
      <c r="J39" s="15" t="n"/>
      <c r="K39" s="15" t="n"/>
      <c r="L39" s="35">
        <f>IF(OR(G39="",H39=""),"",H39-G39)</f>
        <v/>
      </c>
      <c r="M39" s="21">
        <f>IF(A39="","",IF(I39="Pendente","Conferir status",IF(I39="Cancelado","",IF(I39="Confirmado",IF(OR(G39="",H39=""),"Conferir valores",IF(K39&lt;&gt;"Sim","Conferir comprovante",IF(ABS(L39)&gt;Premissas!$B$8,"Conferir diferença",""))),"Conferir status"))))</f>
        <v/>
      </c>
      <c r="Q39">
        <f>IFERROR(IF(Premissas!E41="","",Premissas!E41),"")</f>
        <v/>
      </c>
      <c r="R39">
        <f>IFERROR(IF(Premissas!F41="","",Premissas!F41),"")</f>
        <v/>
      </c>
      <c r="S39">
        <f>IFERROR(IF(Premissas!G41="","",Premissas!G41),"")</f>
        <v/>
      </c>
      <c r="T39">
        <f>IFERROR(IF(Premissas!H41="","",Premissas!H41),"")</f>
        <v/>
      </c>
    </row>
    <row r="40">
      <c r="A40" s="32" t="n"/>
      <c r="B40" s="15" t="n"/>
      <c r="C40" s="16" t="n"/>
      <c r="D40" s="15" t="n"/>
      <c r="E40" s="15" t="n"/>
      <c r="F40" s="15" t="n"/>
      <c r="G40" s="33" t="n"/>
      <c r="H40" s="33" t="n"/>
      <c r="I40" s="15" t="n"/>
      <c r="J40" s="15" t="n"/>
      <c r="K40" s="15" t="n"/>
      <c r="L40" s="34">
        <f>IF(OR(G40="",H40=""),"",H40-G40)</f>
        <v/>
      </c>
      <c r="M40" s="19">
        <f>IF(A40="","",IF(I40="Pendente","Conferir status",IF(I40="Cancelado","",IF(I40="Confirmado",IF(OR(G40="",H40=""),"Conferir valores",IF(K40&lt;&gt;"Sim","Conferir comprovante",IF(ABS(L40)&gt;Premissas!$B$8,"Conferir diferença",""))),"Conferir status"))))</f>
        <v/>
      </c>
      <c r="Q40">
        <f>IFERROR(IF(Premissas!E42="","",Premissas!E42),"")</f>
        <v/>
      </c>
      <c r="R40">
        <f>IFERROR(IF(Premissas!F42="","",Premissas!F42),"")</f>
        <v/>
      </c>
      <c r="S40">
        <f>IFERROR(IF(Premissas!G42="","",Premissas!G42),"")</f>
        <v/>
      </c>
      <c r="T40">
        <f>IFERROR(IF(Premissas!H42="","",Premissas!H42),"")</f>
        <v/>
      </c>
    </row>
    <row r="41">
      <c r="A41" s="32" t="n"/>
      <c r="B41" s="15" t="n"/>
      <c r="C41" s="16" t="n"/>
      <c r="D41" s="15" t="n"/>
      <c r="E41" s="15" t="n"/>
      <c r="F41" s="15" t="n"/>
      <c r="G41" s="33" t="n"/>
      <c r="H41" s="33" t="n"/>
      <c r="I41" s="15" t="n"/>
      <c r="J41" s="15" t="n"/>
      <c r="K41" s="15" t="n"/>
      <c r="L41" s="35">
        <f>IF(OR(G41="",H41=""),"",H41-G41)</f>
        <v/>
      </c>
      <c r="M41" s="21">
        <f>IF(A41="","",IF(I41="Pendente","Conferir status",IF(I41="Cancelado","",IF(I41="Confirmado",IF(OR(G41="",H41=""),"Conferir valores",IF(K41&lt;&gt;"Sim","Conferir comprovante",IF(ABS(L41)&gt;Premissas!$B$8,"Conferir diferença",""))),"Conferir status"))))</f>
        <v/>
      </c>
      <c r="Q41">
        <f>IFERROR(IF(Premissas!E43="","",Premissas!E43),"")</f>
        <v/>
      </c>
      <c r="R41">
        <f>IFERROR(IF(Premissas!F43="","",Premissas!F43),"")</f>
        <v/>
      </c>
      <c r="S41">
        <f>IFERROR(IF(Premissas!G43="","",Premissas!G43),"")</f>
        <v/>
      </c>
      <c r="T41">
        <f>IFERROR(IF(Premissas!H43="","",Premissas!H43),"")</f>
        <v/>
      </c>
    </row>
    <row r="42">
      <c r="A42" s="32" t="n"/>
      <c r="B42" s="15" t="n"/>
      <c r="C42" s="16" t="n"/>
      <c r="D42" s="15" t="n"/>
      <c r="E42" s="15" t="n"/>
      <c r="F42" s="15" t="n"/>
      <c r="G42" s="33" t="n"/>
      <c r="H42" s="33" t="n"/>
      <c r="I42" s="15" t="n"/>
      <c r="J42" s="15" t="n"/>
      <c r="K42" s="15" t="n"/>
      <c r="L42" s="34">
        <f>IF(OR(G42="",H42=""),"",H42-G42)</f>
        <v/>
      </c>
      <c r="M42" s="19">
        <f>IF(A42="","",IF(I42="Pendente","Conferir status",IF(I42="Cancelado","",IF(I42="Confirmado",IF(OR(G42="",H42=""),"Conferir valores",IF(K42&lt;&gt;"Sim","Conferir comprovante",IF(ABS(L42)&gt;Premissas!$B$8,"Conferir diferença",""))),"Conferir status"))))</f>
        <v/>
      </c>
      <c r="Q42">
        <f>IFERROR(IF(Premissas!E44="","",Premissas!E44),"")</f>
        <v/>
      </c>
      <c r="R42">
        <f>IFERROR(IF(Premissas!F44="","",Premissas!F44),"")</f>
        <v/>
      </c>
      <c r="S42">
        <f>IFERROR(IF(Premissas!G44="","",Premissas!G44),"")</f>
        <v/>
      </c>
      <c r="T42">
        <f>IFERROR(IF(Premissas!H44="","",Premissas!H44),"")</f>
        <v/>
      </c>
    </row>
    <row r="43">
      <c r="A43" s="32" t="n"/>
      <c r="B43" s="15" t="n"/>
      <c r="C43" s="16" t="n"/>
      <c r="D43" s="15" t="n"/>
      <c r="E43" s="15" t="n"/>
      <c r="F43" s="15" t="n"/>
      <c r="G43" s="33" t="n"/>
      <c r="H43" s="33" t="n"/>
      <c r="I43" s="15" t="n"/>
      <c r="J43" s="15" t="n"/>
      <c r="K43" s="15" t="n"/>
      <c r="L43" s="35">
        <f>IF(OR(G43="",H43=""),"",H43-G43)</f>
        <v/>
      </c>
      <c r="M43" s="21">
        <f>IF(A43="","",IF(I43="Pendente","Conferir status",IF(I43="Cancelado","",IF(I43="Confirmado",IF(OR(G43="",H43=""),"Conferir valores",IF(K43&lt;&gt;"Sim","Conferir comprovante",IF(ABS(L43)&gt;Premissas!$B$8,"Conferir diferença",""))),"Conferir status"))))</f>
        <v/>
      </c>
      <c r="Q43">
        <f>IFERROR(IF(Premissas!E45="","",Premissas!E45),"")</f>
        <v/>
      </c>
      <c r="R43">
        <f>IFERROR(IF(Premissas!F45="","",Premissas!F45),"")</f>
        <v/>
      </c>
      <c r="S43">
        <f>IFERROR(IF(Premissas!G45="","",Premissas!G45),"")</f>
        <v/>
      </c>
      <c r="T43">
        <f>IFERROR(IF(Premissas!H45="","",Premissas!H45),"")</f>
        <v/>
      </c>
    </row>
    <row r="44">
      <c r="A44" s="32" t="n"/>
      <c r="B44" s="15" t="n"/>
      <c r="C44" s="16" t="n"/>
      <c r="D44" s="15" t="n"/>
      <c r="E44" s="15" t="n"/>
      <c r="F44" s="15" t="n"/>
      <c r="G44" s="33" t="n"/>
      <c r="H44" s="33" t="n"/>
      <c r="I44" s="15" t="n"/>
      <c r="J44" s="15" t="n"/>
      <c r="K44" s="15" t="n"/>
      <c r="L44" s="34">
        <f>IF(OR(G44="",H44=""),"",H44-G44)</f>
        <v/>
      </c>
      <c r="M44" s="19">
        <f>IF(A44="","",IF(I44="Pendente","Conferir status",IF(I44="Cancelado","",IF(I44="Confirmado",IF(OR(G44="",H44=""),"Conferir valores",IF(K44&lt;&gt;"Sim","Conferir comprovante",IF(ABS(L44)&gt;Premissas!$B$8,"Conferir diferença",""))),"Conferir status"))))</f>
        <v/>
      </c>
      <c r="Q44">
        <f>IFERROR(IF(Premissas!E46="","",Premissas!E46),"")</f>
        <v/>
      </c>
      <c r="R44">
        <f>IFERROR(IF(Premissas!F46="","",Premissas!F46),"")</f>
        <v/>
      </c>
      <c r="S44">
        <f>IFERROR(IF(Premissas!G46="","",Premissas!G46),"")</f>
        <v/>
      </c>
      <c r="T44">
        <f>IFERROR(IF(Premissas!H46="","",Premissas!H46),"")</f>
        <v/>
      </c>
    </row>
    <row r="45">
      <c r="A45" s="32" t="n"/>
      <c r="B45" s="15" t="n"/>
      <c r="C45" s="16" t="n"/>
      <c r="D45" s="15" t="n"/>
      <c r="E45" s="15" t="n"/>
      <c r="F45" s="15" t="n"/>
      <c r="G45" s="33" t="n"/>
      <c r="H45" s="33" t="n"/>
      <c r="I45" s="15" t="n"/>
      <c r="J45" s="15" t="n"/>
      <c r="K45" s="15" t="n"/>
      <c r="L45" s="35">
        <f>IF(OR(G45="",H45=""),"",H45-G45)</f>
        <v/>
      </c>
      <c r="M45" s="21">
        <f>IF(A45="","",IF(I45="Pendente","Conferir status",IF(I45="Cancelado","",IF(I45="Confirmado",IF(OR(G45="",H45=""),"Conferir valores",IF(K45&lt;&gt;"Sim","Conferir comprovante",IF(ABS(L45)&gt;Premissas!$B$8,"Conferir diferença",""))),"Conferir status"))))</f>
        <v/>
      </c>
      <c r="Q45">
        <f>IFERROR(IF(Premissas!E47="","",Premissas!E47),"")</f>
        <v/>
      </c>
      <c r="R45">
        <f>IFERROR(IF(Premissas!F47="","",Premissas!F47),"")</f>
        <v/>
      </c>
      <c r="S45">
        <f>IFERROR(IF(Premissas!G47="","",Premissas!G47),"")</f>
        <v/>
      </c>
      <c r="T45">
        <f>IFERROR(IF(Premissas!H47="","",Premissas!H47),"")</f>
        <v/>
      </c>
    </row>
    <row r="46">
      <c r="A46" s="32" t="n"/>
      <c r="B46" s="15" t="n"/>
      <c r="C46" s="16" t="n"/>
      <c r="D46" s="15" t="n"/>
      <c r="E46" s="15" t="n"/>
      <c r="F46" s="15" t="n"/>
      <c r="G46" s="33" t="n"/>
      <c r="H46" s="33" t="n"/>
      <c r="I46" s="15" t="n"/>
      <c r="J46" s="15" t="n"/>
      <c r="K46" s="15" t="n"/>
      <c r="L46" s="34">
        <f>IF(OR(G46="",H46=""),"",H46-G46)</f>
        <v/>
      </c>
      <c r="M46" s="19">
        <f>IF(A46="","",IF(I46="Pendente","Conferir status",IF(I46="Cancelado","",IF(I46="Confirmado",IF(OR(G46="",H46=""),"Conferir valores",IF(K46&lt;&gt;"Sim","Conferir comprovante",IF(ABS(L46)&gt;Premissas!$B$8,"Conferir diferença",""))),"Conferir status"))))</f>
        <v/>
      </c>
      <c r="Q46">
        <f>IFERROR(IF(Premissas!E48="","",Premissas!E48),"")</f>
        <v/>
      </c>
      <c r="R46">
        <f>IFERROR(IF(Premissas!F48="","",Premissas!F48),"")</f>
        <v/>
      </c>
      <c r="S46">
        <f>IFERROR(IF(Premissas!G48="","",Premissas!G48),"")</f>
        <v/>
      </c>
      <c r="T46">
        <f>IFERROR(IF(Premissas!H48="","",Premissas!H48),"")</f>
        <v/>
      </c>
    </row>
    <row r="47">
      <c r="A47" s="32" t="n"/>
      <c r="B47" s="15" t="n"/>
      <c r="C47" s="16" t="n"/>
      <c r="D47" s="15" t="n"/>
      <c r="E47" s="15" t="n"/>
      <c r="F47" s="15" t="n"/>
      <c r="G47" s="33" t="n"/>
      <c r="H47" s="33" t="n"/>
      <c r="I47" s="15" t="n"/>
      <c r="J47" s="15" t="n"/>
      <c r="K47" s="15" t="n"/>
      <c r="L47" s="35">
        <f>IF(OR(G47="",H47=""),"",H47-G47)</f>
        <v/>
      </c>
      <c r="M47" s="21">
        <f>IF(A47="","",IF(I47="Pendente","Conferir status",IF(I47="Cancelado","",IF(I47="Confirmado",IF(OR(G47="",H47=""),"Conferir valores",IF(K47&lt;&gt;"Sim","Conferir comprovante",IF(ABS(L47)&gt;Premissas!$B$8,"Conferir diferença",""))),"Conferir status"))))</f>
        <v/>
      </c>
      <c r="Q47">
        <f>IFERROR(IF(Premissas!E49="","",Premissas!E49),"")</f>
        <v/>
      </c>
      <c r="R47">
        <f>IFERROR(IF(Premissas!F49="","",Premissas!F49),"")</f>
        <v/>
      </c>
      <c r="S47">
        <f>IFERROR(IF(Premissas!G49="","",Premissas!G49),"")</f>
        <v/>
      </c>
      <c r="T47">
        <f>IFERROR(IF(Premissas!H49="","",Premissas!H49),"")</f>
        <v/>
      </c>
    </row>
    <row r="48">
      <c r="A48" s="32" t="n"/>
      <c r="B48" s="15" t="n"/>
      <c r="C48" s="16" t="n"/>
      <c r="D48" s="15" t="n"/>
      <c r="E48" s="15" t="n"/>
      <c r="F48" s="15" t="n"/>
      <c r="G48" s="33" t="n"/>
      <c r="H48" s="33" t="n"/>
      <c r="I48" s="15" t="n"/>
      <c r="J48" s="15" t="n"/>
      <c r="K48" s="15" t="n"/>
      <c r="L48" s="34">
        <f>IF(OR(G48="",H48=""),"",H48-G48)</f>
        <v/>
      </c>
      <c r="M48" s="19">
        <f>IF(A48="","",IF(I48="Pendente","Conferir status",IF(I48="Cancelado","",IF(I48="Confirmado",IF(OR(G48="",H48=""),"Conferir valores",IF(K48&lt;&gt;"Sim","Conferir comprovante",IF(ABS(L48)&gt;Premissas!$B$8,"Conferir diferença",""))),"Conferir status"))))</f>
        <v/>
      </c>
      <c r="Q48">
        <f>IFERROR(IF(Premissas!E50="","",Premissas!E50),"")</f>
        <v/>
      </c>
      <c r="R48">
        <f>IFERROR(IF(Premissas!F50="","",Premissas!F50),"")</f>
        <v/>
      </c>
      <c r="S48">
        <f>IFERROR(IF(Premissas!G50="","",Premissas!G50),"")</f>
        <v/>
      </c>
      <c r="T48">
        <f>IFERROR(IF(Premissas!H50="","",Premissas!H50),"")</f>
        <v/>
      </c>
    </row>
    <row r="49">
      <c r="A49" s="32" t="n"/>
      <c r="B49" s="15" t="n"/>
      <c r="C49" s="16" t="n"/>
      <c r="D49" s="15" t="n"/>
      <c r="E49" s="15" t="n"/>
      <c r="F49" s="15" t="n"/>
      <c r="G49" s="33" t="n"/>
      <c r="H49" s="33" t="n"/>
      <c r="I49" s="15" t="n"/>
      <c r="J49" s="15" t="n"/>
      <c r="K49" s="15" t="n"/>
      <c r="L49" s="35">
        <f>IF(OR(G49="",H49=""),"",H49-G49)</f>
        <v/>
      </c>
      <c r="M49" s="21">
        <f>IF(A49="","",IF(I49="Pendente","Conferir status",IF(I49="Cancelado","",IF(I49="Confirmado",IF(OR(G49="",H49=""),"Conferir valores",IF(K49&lt;&gt;"Sim","Conferir comprovante",IF(ABS(L49)&gt;Premissas!$B$8,"Conferir diferença",""))),"Conferir status"))))</f>
        <v/>
      </c>
      <c r="Q49">
        <f>IFERROR(IF(Premissas!E51="","",Premissas!E51),"")</f>
        <v/>
      </c>
      <c r="R49">
        <f>IFERROR(IF(Premissas!F51="","",Premissas!F51),"")</f>
        <v/>
      </c>
      <c r="S49">
        <f>IFERROR(IF(Premissas!G51="","",Premissas!G51),"")</f>
        <v/>
      </c>
      <c r="T49">
        <f>IFERROR(IF(Premissas!H51="","",Premissas!H51),"")</f>
        <v/>
      </c>
    </row>
    <row r="50">
      <c r="A50" s="32" t="n"/>
      <c r="B50" s="15" t="n"/>
      <c r="C50" s="16" t="n"/>
      <c r="D50" s="15" t="n"/>
      <c r="E50" s="15" t="n"/>
      <c r="F50" s="15" t="n"/>
      <c r="G50" s="33" t="n"/>
      <c r="H50" s="33" t="n"/>
      <c r="I50" s="15" t="n"/>
      <c r="J50" s="15" t="n"/>
      <c r="K50" s="15" t="n"/>
      <c r="L50" s="34">
        <f>IF(OR(G50="",H50=""),"",H50-G50)</f>
        <v/>
      </c>
      <c r="M50" s="19">
        <f>IF(A50="","",IF(I50="Pendente","Conferir status",IF(I50="Cancelado","",IF(I50="Confirmado",IF(OR(G50="",H50=""),"Conferir valores",IF(K50&lt;&gt;"Sim","Conferir comprovante",IF(ABS(L50)&gt;Premissas!$B$8,"Conferir diferença",""))),"Conferir status"))))</f>
        <v/>
      </c>
      <c r="Q50">
        <f>IFERROR(IF(Premissas!E52="","",Premissas!E52),"")</f>
        <v/>
      </c>
      <c r="R50">
        <f>IFERROR(IF(Premissas!F52="","",Premissas!F52),"")</f>
        <v/>
      </c>
      <c r="S50">
        <f>IFERROR(IF(Premissas!G52="","",Premissas!G52),"")</f>
        <v/>
      </c>
      <c r="T50">
        <f>IFERROR(IF(Premissas!H52="","",Premissas!H52),"")</f>
        <v/>
      </c>
    </row>
    <row r="51">
      <c r="A51" s="32" t="n"/>
      <c r="B51" s="15" t="n"/>
      <c r="C51" s="16" t="n"/>
      <c r="D51" s="15" t="n"/>
      <c r="E51" s="15" t="n"/>
      <c r="F51" s="15" t="n"/>
      <c r="G51" s="33" t="n"/>
      <c r="H51" s="33" t="n"/>
      <c r="I51" s="15" t="n"/>
      <c r="J51" s="15" t="n"/>
      <c r="K51" s="15" t="n"/>
      <c r="L51" s="35">
        <f>IF(OR(G51="",H51=""),"",H51-G51)</f>
        <v/>
      </c>
      <c r="M51" s="21">
        <f>IF(A51="","",IF(I51="Pendente","Conferir status",IF(I51="Cancelado","",IF(I51="Confirmado",IF(OR(G51="",H51=""),"Conferir valores",IF(K51&lt;&gt;"Sim","Conferir comprovante",IF(ABS(L51)&gt;Premissas!$B$8,"Conferir diferença",""))),"Conferir status"))))</f>
        <v/>
      </c>
      <c r="Q51">
        <f>IFERROR(IF(Premissas!E53="","",Premissas!E53),"")</f>
        <v/>
      </c>
      <c r="R51">
        <f>IFERROR(IF(Premissas!F53="","",Premissas!F53),"")</f>
        <v/>
      </c>
      <c r="S51">
        <f>IFERROR(IF(Premissas!G53="","",Premissas!G53),"")</f>
        <v/>
      </c>
      <c r="T51">
        <f>IFERROR(IF(Premissas!H53="","",Premissas!H53),"")</f>
        <v/>
      </c>
    </row>
    <row r="52">
      <c r="A52" s="32" t="n"/>
      <c r="B52" s="15" t="n"/>
      <c r="C52" s="16" t="n"/>
      <c r="D52" s="15" t="n"/>
      <c r="E52" s="15" t="n"/>
      <c r="F52" s="15" t="n"/>
      <c r="G52" s="33" t="n"/>
      <c r="H52" s="33" t="n"/>
      <c r="I52" s="15" t="n"/>
      <c r="J52" s="15" t="n"/>
      <c r="K52" s="15" t="n"/>
      <c r="L52" s="34">
        <f>IF(OR(G52="",H52=""),"",H52-G52)</f>
        <v/>
      </c>
      <c r="M52" s="19">
        <f>IF(A52="","",IF(I52="Pendente","Conferir status",IF(I52="Cancelado","",IF(I52="Confirmado",IF(OR(G52="",H52=""),"Conferir valores",IF(K52&lt;&gt;"Sim","Conferir comprovante",IF(ABS(L52)&gt;Premissas!$B$8,"Conferir diferença",""))),"Conferir status"))))</f>
        <v/>
      </c>
      <c r="Q52">
        <f>IFERROR(IF(Premissas!E54="","",Premissas!E54),"")</f>
        <v/>
      </c>
      <c r="R52">
        <f>IFERROR(IF(Premissas!F54="","",Premissas!F54),"")</f>
        <v/>
      </c>
      <c r="S52">
        <f>IFERROR(IF(Premissas!G54="","",Premissas!G54),"")</f>
        <v/>
      </c>
      <c r="T52">
        <f>IFERROR(IF(Premissas!H54="","",Premissas!H54),"")</f>
        <v/>
      </c>
    </row>
    <row r="53">
      <c r="A53" s="32" t="n"/>
      <c r="B53" s="15" t="n"/>
      <c r="C53" s="16" t="n"/>
      <c r="D53" s="15" t="n"/>
      <c r="E53" s="15" t="n"/>
      <c r="F53" s="15" t="n"/>
      <c r="G53" s="33" t="n"/>
      <c r="H53" s="33" t="n"/>
      <c r="I53" s="15" t="n"/>
      <c r="J53" s="15" t="n"/>
      <c r="K53" s="15" t="n"/>
      <c r="L53" s="35">
        <f>IF(OR(G53="",H53=""),"",H53-G53)</f>
        <v/>
      </c>
      <c r="M53" s="21">
        <f>IF(A53="","",IF(I53="Pendente","Conferir status",IF(I53="Cancelado","",IF(I53="Confirmado",IF(OR(G53="",H53=""),"Conferir valores",IF(K53&lt;&gt;"Sim","Conferir comprovante",IF(ABS(L53)&gt;Premissas!$B$8,"Conferir diferença",""))),"Conferir status"))))</f>
        <v/>
      </c>
      <c r="Q53">
        <f>IFERROR(IF(Premissas!E55="","",Premissas!E55),"")</f>
        <v/>
      </c>
      <c r="R53">
        <f>IFERROR(IF(Premissas!F55="","",Premissas!F55),"")</f>
        <v/>
      </c>
      <c r="S53">
        <f>IFERROR(IF(Premissas!G55="","",Premissas!G55),"")</f>
        <v/>
      </c>
      <c r="T53">
        <f>IFERROR(IF(Premissas!H55="","",Premissas!H55),"")</f>
        <v/>
      </c>
    </row>
    <row r="54">
      <c r="A54" s="32" t="n"/>
      <c r="B54" s="15" t="n"/>
      <c r="C54" s="16" t="n"/>
      <c r="D54" s="15" t="n"/>
      <c r="E54" s="15" t="n"/>
      <c r="F54" s="15" t="n"/>
      <c r="G54" s="33" t="n"/>
      <c r="H54" s="33" t="n"/>
      <c r="I54" s="15" t="n"/>
      <c r="J54" s="15" t="n"/>
      <c r="K54" s="15" t="n"/>
      <c r="L54" s="34">
        <f>IF(OR(G54="",H54=""),"",H54-G54)</f>
        <v/>
      </c>
      <c r="M54" s="19">
        <f>IF(A54="","",IF(I54="Pendente","Conferir status",IF(I54="Cancelado","",IF(I54="Confirmado",IF(OR(G54="",H54=""),"Conferir valores",IF(K54&lt;&gt;"Sim","Conferir comprovante",IF(ABS(L54)&gt;Premissas!$B$8,"Conferir diferença",""))),"Conferir status"))))</f>
        <v/>
      </c>
      <c r="Q54">
        <f>IFERROR(IF(Premissas!E56="","",Premissas!E56),"")</f>
        <v/>
      </c>
      <c r="R54">
        <f>IFERROR(IF(Premissas!F56="","",Premissas!F56),"")</f>
        <v/>
      </c>
      <c r="S54">
        <f>IFERROR(IF(Premissas!G56="","",Premissas!G56),"")</f>
        <v/>
      </c>
      <c r="T54">
        <f>IFERROR(IF(Premissas!H56="","",Premissas!H56),"")</f>
        <v/>
      </c>
    </row>
    <row r="55">
      <c r="A55" s="32" t="n"/>
      <c r="B55" s="15" t="n"/>
      <c r="C55" s="16" t="n"/>
      <c r="D55" s="15" t="n"/>
      <c r="E55" s="15" t="n"/>
      <c r="F55" s="15" t="n"/>
      <c r="G55" s="33" t="n"/>
      <c r="H55" s="33" t="n"/>
      <c r="I55" s="15" t="n"/>
      <c r="J55" s="15" t="n"/>
      <c r="K55" s="15" t="n"/>
      <c r="L55" s="35">
        <f>IF(OR(G55="",H55=""),"",H55-G55)</f>
        <v/>
      </c>
      <c r="M55" s="21">
        <f>IF(A55="","",IF(I55="Pendente","Conferir status",IF(I55="Cancelado","",IF(I55="Confirmado",IF(OR(G55="",H55=""),"Conferir valores",IF(K55&lt;&gt;"Sim","Conferir comprovante",IF(ABS(L55)&gt;Premissas!$B$8,"Conferir diferença",""))),"Conferir status"))))</f>
        <v/>
      </c>
      <c r="Q55">
        <f>IFERROR(IF(Premissas!E57="","",Premissas!E57),"")</f>
        <v/>
      </c>
      <c r="R55">
        <f>IFERROR(IF(Premissas!F57="","",Premissas!F57),"")</f>
        <v/>
      </c>
      <c r="S55">
        <f>IFERROR(IF(Premissas!G57="","",Premissas!G57),"")</f>
        <v/>
      </c>
      <c r="T55">
        <f>IFERROR(IF(Premissas!H57="","",Premissas!H57),"")</f>
        <v/>
      </c>
    </row>
    <row r="56">
      <c r="A56" s="32" t="n"/>
      <c r="B56" s="15" t="n"/>
      <c r="C56" s="16" t="n"/>
      <c r="D56" s="15" t="n"/>
      <c r="E56" s="15" t="n"/>
      <c r="F56" s="15" t="n"/>
      <c r="G56" s="33" t="n"/>
      <c r="H56" s="33" t="n"/>
      <c r="I56" s="15" t="n"/>
      <c r="J56" s="15" t="n"/>
      <c r="K56" s="15" t="n"/>
      <c r="L56" s="34">
        <f>IF(OR(G56="",H56=""),"",H56-G56)</f>
        <v/>
      </c>
      <c r="M56" s="19">
        <f>IF(A56="","",IF(I56="Pendente","Conferir status",IF(I56="Cancelado","",IF(I56="Confirmado",IF(OR(G56="",H56=""),"Conferir valores",IF(K56&lt;&gt;"Sim","Conferir comprovante",IF(ABS(L56)&gt;Premissas!$B$8,"Conferir diferença",""))),"Conferir status"))))</f>
        <v/>
      </c>
      <c r="Q56">
        <f>IFERROR(IF(Premissas!E58="","",Premissas!E58),"")</f>
        <v/>
      </c>
      <c r="R56">
        <f>IFERROR(IF(Premissas!F58="","",Premissas!F58),"")</f>
        <v/>
      </c>
      <c r="S56">
        <f>IFERROR(IF(Premissas!G58="","",Premissas!G58),"")</f>
        <v/>
      </c>
      <c r="T56">
        <f>IFERROR(IF(Premissas!H58="","",Premissas!H58),"")</f>
        <v/>
      </c>
    </row>
    <row r="57">
      <c r="A57" s="32" t="n"/>
      <c r="B57" s="15" t="n"/>
      <c r="C57" s="16" t="n"/>
      <c r="D57" s="15" t="n"/>
      <c r="E57" s="15" t="n"/>
      <c r="F57" s="15" t="n"/>
      <c r="G57" s="33" t="n"/>
      <c r="H57" s="33" t="n"/>
      <c r="I57" s="15" t="n"/>
      <c r="J57" s="15" t="n"/>
      <c r="K57" s="15" t="n"/>
      <c r="L57" s="35">
        <f>IF(OR(G57="",H57=""),"",H57-G57)</f>
        <v/>
      </c>
      <c r="M57" s="21">
        <f>IF(A57="","",IF(I57="Pendente","Conferir status",IF(I57="Cancelado","",IF(I57="Confirmado",IF(OR(G57="",H57=""),"Conferir valores",IF(K57&lt;&gt;"Sim","Conferir comprovante",IF(ABS(L57)&gt;Premissas!$B$8,"Conferir diferença",""))),"Conferir status"))))</f>
        <v/>
      </c>
      <c r="Q57">
        <f>IFERROR(IF(Premissas!E59="","",Premissas!E59),"")</f>
        <v/>
      </c>
      <c r="R57">
        <f>IFERROR(IF(Premissas!F59="","",Premissas!F59),"")</f>
        <v/>
      </c>
      <c r="S57">
        <f>IFERROR(IF(Premissas!G59="","",Premissas!G59),"")</f>
        <v/>
      </c>
      <c r="T57">
        <f>IFERROR(IF(Premissas!H59="","",Premissas!H59),"")</f>
        <v/>
      </c>
    </row>
    <row r="58">
      <c r="A58" s="32" t="n"/>
      <c r="B58" s="15" t="n"/>
      <c r="C58" s="16" t="n"/>
      <c r="D58" s="15" t="n"/>
      <c r="E58" s="15" t="n"/>
      <c r="F58" s="15" t="n"/>
      <c r="G58" s="33" t="n"/>
      <c r="H58" s="33" t="n"/>
      <c r="I58" s="15" t="n"/>
      <c r="J58" s="15" t="n"/>
      <c r="K58" s="15" t="n"/>
      <c r="L58" s="34">
        <f>IF(OR(G58="",H58=""),"",H58-G58)</f>
        <v/>
      </c>
      <c r="M58" s="19">
        <f>IF(A58="","",IF(I58="Pendente","Conferir status",IF(I58="Cancelado","",IF(I58="Confirmado",IF(OR(G58="",H58=""),"Conferir valores",IF(K58&lt;&gt;"Sim","Conferir comprovante",IF(ABS(L58)&gt;Premissas!$B$8,"Conferir diferença",""))),"Conferir status"))))</f>
        <v/>
      </c>
      <c r="Q58">
        <f>IFERROR(IF(Premissas!E60="","",Premissas!E60),"")</f>
        <v/>
      </c>
      <c r="R58">
        <f>IFERROR(IF(Premissas!F60="","",Premissas!F60),"")</f>
        <v/>
      </c>
      <c r="S58">
        <f>IFERROR(IF(Premissas!G60="","",Premissas!G60),"")</f>
        <v/>
      </c>
      <c r="T58">
        <f>IFERROR(IF(Premissas!H60="","",Premissas!H60),"")</f>
        <v/>
      </c>
    </row>
    <row r="59">
      <c r="A59" s="32" t="n"/>
      <c r="B59" s="15" t="n"/>
      <c r="C59" s="16" t="n"/>
      <c r="D59" s="15" t="n"/>
      <c r="E59" s="15" t="n"/>
      <c r="F59" s="15" t="n"/>
      <c r="G59" s="33" t="n"/>
      <c r="H59" s="33" t="n"/>
      <c r="I59" s="15" t="n"/>
      <c r="J59" s="15" t="n"/>
      <c r="K59" s="15" t="n"/>
      <c r="L59" s="35">
        <f>IF(OR(G59="",H59=""),"",H59-G59)</f>
        <v/>
      </c>
      <c r="M59" s="21">
        <f>IF(A59="","",IF(I59="Pendente","Conferir status",IF(I59="Cancelado","",IF(I59="Confirmado",IF(OR(G59="",H59=""),"Conferir valores",IF(K59&lt;&gt;"Sim","Conferir comprovante",IF(ABS(L59)&gt;Premissas!$B$8,"Conferir diferença",""))),"Conferir status"))))</f>
        <v/>
      </c>
      <c r="Q59">
        <f>IFERROR(IF(Premissas!E61="","",Premissas!E61),"")</f>
        <v/>
      </c>
      <c r="R59">
        <f>IFERROR(IF(Premissas!F61="","",Premissas!F61),"")</f>
        <v/>
      </c>
      <c r="S59">
        <f>IFERROR(IF(Premissas!G61="","",Premissas!G61),"")</f>
        <v/>
      </c>
      <c r="T59">
        <f>IFERROR(IF(Premissas!H61="","",Premissas!H61),"")</f>
        <v/>
      </c>
    </row>
    <row r="60">
      <c r="A60" s="32" t="n"/>
      <c r="B60" s="15" t="n"/>
      <c r="C60" s="16" t="n"/>
      <c r="D60" s="15" t="n"/>
      <c r="E60" s="15" t="n"/>
      <c r="F60" s="15" t="n"/>
      <c r="G60" s="33" t="n"/>
      <c r="H60" s="33" t="n"/>
      <c r="I60" s="15" t="n"/>
      <c r="J60" s="15" t="n"/>
      <c r="K60" s="15" t="n"/>
      <c r="L60" s="34">
        <f>IF(OR(G60="",H60=""),"",H60-G60)</f>
        <v/>
      </c>
      <c r="M60" s="19">
        <f>IF(A60="","",IF(I60="Pendente","Conferir status",IF(I60="Cancelado","",IF(I60="Confirmado",IF(OR(G60="",H60=""),"Conferir valores",IF(K60&lt;&gt;"Sim","Conferir comprovante",IF(ABS(L60)&gt;Premissas!$B$8,"Conferir diferença",""))),"Conferir status"))))</f>
        <v/>
      </c>
      <c r="Q60">
        <f>IFERROR(IF(Premissas!E62="","",Premissas!E62),"")</f>
        <v/>
      </c>
      <c r="R60">
        <f>IFERROR(IF(Premissas!F62="","",Premissas!F62),"")</f>
        <v/>
      </c>
      <c r="S60">
        <f>IFERROR(IF(Premissas!G62="","",Premissas!G62),"")</f>
        <v/>
      </c>
      <c r="T60">
        <f>IFERROR(IF(Premissas!H62="","",Premissas!H62),"")</f>
        <v/>
      </c>
    </row>
    <row r="61">
      <c r="A61" s="32" t="n"/>
      <c r="B61" s="15" t="n"/>
      <c r="C61" s="16" t="n"/>
      <c r="D61" s="15" t="n"/>
      <c r="E61" s="15" t="n"/>
      <c r="F61" s="15" t="n"/>
      <c r="G61" s="33" t="n"/>
      <c r="H61" s="33" t="n"/>
      <c r="I61" s="15" t="n"/>
      <c r="J61" s="15" t="n"/>
      <c r="K61" s="15" t="n"/>
      <c r="L61" s="35">
        <f>IF(OR(G61="",H61=""),"",H61-G61)</f>
        <v/>
      </c>
      <c r="M61" s="21">
        <f>IF(A61="","",IF(I61="Pendente","Conferir status",IF(I61="Cancelado","",IF(I61="Confirmado",IF(OR(G61="",H61=""),"Conferir valores",IF(K61&lt;&gt;"Sim","Conferir comprovante",IF(ABS(L61)&gt;Premissas!$B$8,"Conferir diferença",""))),"Conferir status"))))</f>
        <v/>
      </c>
      <c r="Q61">
        <f>IFERROR(IF(Premissas!E63="","",Premissas!E63),"")</f>
        <v/>
      </c>
      <c r="R61">
        <f>IFERROR(IF(Premissas!F63="","",Premissas!F63),"")</f>
        <v/>
      </c>
      <c r="S61">
        <f>IFERROR(IF(Premissas!G63="","",Premissas!G63),"")</f>
        <v/>
      </c>
      <c r="T61">
        <f>IFERROR(IF(Premissas!H63="","",Premissas!H63),"")</f>
        <v/>
      </c>
    </row>
    <row r="62">
      <c r="A62" s="32" t="n"/>
      <c r="B62" s="15" t="n"/>
      <c r="C62" s="16" t="n"/>
      <c r="D62" s="15" t="n"/>
      <c r="E62" s="15" t="n"/>
      <c r="F62" s="15" t="n"/>
      <c r="G62" s="33" t="n"/>
      <c r="H62" s="33" t="n"/>
      <c r="I62" s="15" t="n"/>
      <c r="J62" s="15" t="n"/>
      <c r="K62" s="15" t="n"/>
      <c r="L62" s="34">
        <f>IF(OR(G62="",H62=""),"",H62-G62)</f>
        <v/>
      </c>
      <c r="M62" s="19">
        <f>IF(A62="","",IF(I62="Pendente","Conferir status",IF(I62="Cancelado","",IF(I62="Confirmado",IF(OR(G62="",H62=""),"Conferir valores",IF(K62&lt;&gt;"Sim","Conferir comprovante",IF(ABS(L62)&gt;Premissas!$B$8,"Conferir diferença",""))),"Conferir status"))))</f>
        <v/>
      </c>
      <c r="Q62">
        <f>IFERROR(IF(Premissas!E64="","",Premissas!E64),"")</f>
        <v/>
      </c>
      <c r="R62">
        <f>IFERROR(IF(Premissas!F64="","",Premissas!F64),"")</f>
        <v/>
      </c>
      <c r="S62">
        <f>IFERROR(IF(Premissas!G64="","",Premissas!G64),"")</f>
        <v/>
      </c>
      <c r="T62">
        <f>IFERROR(IF(Premissas!H64="","",Premissas!H64),"")</f>
        <v/>
      </c>
    </row>
    <row r="63">
      <c r="A63" s="32" t="n"/>
      <c r="B63" s="15" t="n"/>
      <c r="C63" s="16" t="n"/>
      <c r="D63" s="15" t="n"/>
      <c r="E63" s="15" t="n"/>
      <c r="F63" s="15" t="n"/>
      <c r="G63" s="33" t="n"/>
      <c r="H63" s="33" t="n"/>
      <c r="I63" s="15" t="n"/>
      <c r="J63" s="15" t="n"/>
      <c r="K63" s="15" t="n"/>
      <c r="L63" s="35">
        <f>IF(OR(G63="",H63=""),"",H63-G63)</f>
        <v/>
      </c>
      <c r="M63" s="21">
        <f>IF(A63="","",IF(I63="Pendente","Conferir status",IF(I63="Cancelado","",IF(I63="Confirmado",IF(OR(G63="",H63=""),"Conferir valores",IF(K63&lt;&gt;"Sim","Conferir comprovante",IF(ABS(L63)&gt;Premissas!$B$8,"Conferir diferença",""))),"Conferir status"))))</f>
        <v/>
      </c>
      <c r="Q63">
        <f>IFERROR(IF(Premissas!E65="","",Premissas!E65),"")</f>
        <v/>
      </c>
      <c r="R63">
        <f>IFERROR(IF(Premissas!F65="","",Premissas!F65),"")</f>
        <v/>
      </c>
      <c r="S63">
        <f>IFERROR(IF(Premissas!G65="","",Premissas!G65),"")</f>
        <v/>
      </c>
      <c r="T63">
        <f>IFERROR(IF(Premissas!H65="","",Premissas!H65),"")</f>
        <v/>
      </c>
    </row>
    <row r="64">
      <c r="A64" s="32" t="n"/>
      <c r="B64" s="15" t="n"/>
      <c r="C64" s="16" t="n"/>
      <c r="D64" s="15" t="n"/>
      <c r="E64" s="15" t="n"/>
      <c r="F64" s="15" t="n"/>
      <c r="G64" s="33" t="n"/>
      <c r="H64" s="33" t="n"/>
      <c r="I64" s="15" t="n"/>
      <c r="J64" s="15" t="n"/>
      <c r="K64" s="15" t="n"/>
      <c r="L64" s="34">
        <f>IF(OR(G64="",H64=""),"",H64-G64)</f>
        <v/>
      </c>
      <c r="M64" s="19">
        <f>IF(A64="","",IF(I64="Pendente","Conferir status",IF(I64="Cancelado","",IF(I64="Confirmado",IF(OR(G64="",H64=""),"Conferir valores",IF(K64&lt;&gt;"Sim","Conferir comprovante",IF(ABS(L64)&gt;Premissas!$B$8,"Conferir diferença",""))),"Conferir status"))))</f>
        <v/>
      </c>
      <c r="Q64">
        <f>IFERROR(IF(Premissas!E66="","",Premissas!E66),"")</f>
        <v/>
      </c>
      <c r="R64">
        <f>IFERROR(IF(Premissas!F66="","",Premissas!F66),"")</f>
        <v/>
      </c>
      <c r="S64">
        <f>IFERROR(IF(Premissas!G66="","",Premissas!G66),"")</f>
        <v/>
      </c>
      <c r="T64">
        <f>IFERROR(IF(Premissas!H66="","",Premissas!H66),"")</f>
        <v/>
      </c>
    </row>
    <row r="65">
      <c r="A65" s="32" t="n"/>
      <c r="B65" s="15" t="n"/>
      <c r="C65" s="16" t="n"/>
      <c r="D65" s="15" t="n"/>
      <c r="E65" s="15" t="n"/>
      <c r="F65" s="15" t="n"/>
      <c r="G65" s="33" t="n"/>
      <c r="H65" s="33" t="n"/>
      <c r="I65" s="15" t="n"/>
      <c r="J65" s="15" t="n"/>
      <c r="K65" s="15" t="n"/>
      <c r="L65" s="35">
        <f>IF(OR(G65="",H65=""),"",H65-G65)</f>
        <v/>
      </c>
      <c r="M65" s="21">
        <f>IF(A65="","",IF(I65="Pendente","Conferir status",IF(I65="Cancelado","",IF(I65="Confirmado",IF(OR(G65="",H65=""),"Conferir valores",IF(K65&lt;&gt;"Sim","Conferir comprovante",IF(ABS(L65)&gt;Premissas!$B$8,"Conferir diferença",""))),"Conferir status"))))</f>
        <v/>
      </c>
      <c r="Q65">
        <f>IFERROR(IF(Premissas!E67="","",Premissas!E67),"")</f>
        <v/>
      </c>
      <c r="R65">
        <f>IFERROR(IF(Premissas!F67="","",Premissas!F67),"")</f>
        <v/>
      </c>
      <c r="S65">
        <f>IFERROR(IF(Premissas!G67="","",Premissas!G67),"")</f>
        <v/>
      </c>
      <c r="T65">
        <f>IFERROR(IF(Premissas!H67="","",Premissas!H67),"")</f>
        <v/>
      </c>
    </row>
    <row r="66">
      <c r="A66" s="32" t="n"/>
      <c r="B66" s="15" t="n"/>
      <c r="C66" s="16" t="n"/>
      <c r="D66" s="15" t="n"/>
      <c r="E66" s="15" t="n"/>
      <c r="F66" s="15" t="n"/>
      <c r="G66" s="33" t="n"/>
      <c r="H66" s="33" t="n"/>
      <c r="I66" s="15" t="n"/>
      <c r="J66" s="15" t="n"/>
      <c r="K66" s="15" t="n"/>
      <c r="L66" s="34">
        <f>IF(OR(G66="",H66=""),"",H66-G66)</f>
        <v/>
      </c>
      <c r="M66" s="19">
        <f>IF(A66="","",IF(I66="Pendente","Conferir status",IF(I66="Cancelado","",IF(I66="Confirmado",IF(OR(G66="",H66=""),"Conferir valores",IF(K66&lt;&gt;"Sim","Conferir comprovante",IF(ABS(L66)&gt;Premissas!$B$8,"Conferir diferença",""))),"Conferir status"))))</f>
        <v/>
      </c>
      <c r="Q66">
        <f>IFERROR(IF(Premissas!E68="","",Premissas!E68),"")</f>
        <v/>
      </c>
      <c r="R66">
        <f>IFERROR(IF(Premissas!F68="","",Premissas!F68),"")</f>
        <v/>
      </c>
      <c r="S66">
        <f>IFERROR(IF(Premissas!G68="","",Premissas!G68),"")</f>
        <v/>
      </c>
      <c r="T66">
        <f>IFERROR(IF(Premissas!H68="","",Premissas!H68),"")</f>
        <v/>
      </c>
    </row>
    <row r="67">
      <c r="A67" s="32" t="n"/>
      <c r="B67" s="15" t="n"/>
      <c r="C67" s="16" t="n"/>
      <c r="D67" s="15" t="n"/>
      <c r="E67" s="15" t="n"/>
      <c r="F67" s="15" t="n"/>
      <c r="G67" s="33" t="n"/>
      <c r="H67" s="33" t="n"/>
      <c r="I67" s="15" t="n"/>
      <c r="J67" s="15" t="n"/>
      <c r="K67" s="15" t="n"/>
      <c r="L67" s="35">
        <f>IF(OR(G67="",H67=""),"",H67-G67)</f>
        <v/>
      </c>
      <c r="M67" s="21">
        <f>IF(A67="","",IF(I67="Pendente","Conferir status",IF(I67="Cancelado","",IF(I67="Confirmado",IF(OR(G67="",H67=""),"Conferir valores",IF(K67&lt;&gt;"Sim","Conferir comprovante",IF(ABS(L67)&gt;Premissas!$B$8,"Conferir diferença",""))),"Conferir status"))))</f>
        <v/>
      </c>
      <c r="Q67">
        <f>IFERROR(IF(Premissas!E69="","",Premissas!E69),"")</f>
        <v/>
      </c>
      <c r="R67">
        <f>IFERROR(IF(Premissas!F69="","",Premissas!F69),"")</f>
        <v/>
      </c>
      <c r="S67">
        <f>IFERROR(IF(Premissas!G69="","",Premissas!G69),"")</f>
        <v/>
      </c>
      <c r="T67">
        <f>IFERROR(IF(Premissas!H69="","",Premissas!H69),"")</f>
        <v/>
      </c>
    </row>
    <row r="68">
      <c r="A68" s="32" t="n"/>
      <c r="B68" s="15" t="n"/>
      <c r="C68" s="16" t="n"/>
      <c r="D68" s="15" t="n"/>
      <c r="E68" s="15" t="n"/>
      <c r="F68" s="15" t="n"/>
      <c r="G68" s="33" t="n"/>
      <c r="H68" s="33" t="n"/>
      <c r="I68" s="15" t="n"/>
      <c r="J68" s="15" t="n"/>
      <c r="K68" s="15" t="n"/>
      <c r="L68" s="34">
        <f>IF(OR(G68="",H68=""),"",H68-G68)</f>
        <v/>
      </c>
      <c r="M68" s="19">
        <f>IF(A68="","",IF(I68="Pendente","Conferir status",IF(I68="Cancelado","",IF(I68="Confirmado",IF(OR(G68="",H68=""),"Conferir valores",IF(K68&lt;&gt;"Sim","Conferir comprovante",IF(ABS(L68)&gt;Premissas!$B$8,"Conferir diferença",""))),"Conferir status"))))</f>
        <v/>
      </c>
      <c r="Q68">
        <f>IFERROR(IF(Premissas!E70="","",Premissas!E70),"")</f>
        <v/>
      </c>
      <c r="R68">
        <f>IFERROR(IF(Premissas!F70="","",Premissas!F70),"")</f>
        <v/>
      </c>
      <c r="S68">
        <f>IFERROR(IF(Premissas!G70="","",Premissas!G70),"")</f>
        <v/>
      </c>
      <c r="T68">
        <f>IFERROR(IF(Premissas!H70="","",Premissas!H70),"")</f>
        <v/>
      </c>
    </row>
    <row r="69">
      <c r="A69" s="32" t="n"/>
      <c r="B69" s="15" t="n"/>
      <c r="C69" s="16" t="n"/>
      <c r="D69" s="15" t="n"/>
      <c r="E69" s="15" t="n"/>
      <c r="F69" s="15" t="n"/>
      <c r="G69" s="33" t="n"/>
      <c r="H69" s="33" t="n"/>
      <c r="I69" s="15" t="n"/>
      <c r="J69" s="15" t="n"/>
      <c r="K69" s="15" t="n"/>
      <c r="L69" s="35">
        <f>IF(OR(G69="",H69=""),"",H69-G69)</f>
        <v/>
      </c>
      <c r="M69" s="21">
        <f>IF(A69="","",IF(I69="Pendente","Conferir status",IF(I69="Cancelado","",IF(I69="Confirmado",IF(OR(G69="",H69=""),"Conferir valores",IF(K69&lt;&gt;"Sim","Conferir comprovante",IF(ABS(L69)&gt;Premissas!$B$8,"Conferir diferença",""))),"Conferir status"))))</f>
        <v/>
      </c>
      <c r="Q69">
        <f>IFERROR(IF(Premissas!E71="","",Premissas!E71),"")</f>
        <v/>
      </c>
      <c r="R69">
        <f>IFERROR(IF(Premissas!F71="","",Premissas!F71),"")</f>
        <v/>
      </c>
      <c r="S69">
        <f>IFERROR(IF(Premissas!G71="","",Premissas!G71),"")</f>
        <v/>
      </c>
      <c r="T69">
        <f>IFERROR(IF(Premissas!H71="","",Premissas!H71),"")</f>
        <v/>
      </c>
    </row>
    <row r="70">
      <c r="A70" s="32" t="n"/>
      <c r="B70" s="15" t="n"/>
      <c r="C70" s="16" t="n"/>
      <c r="D70" s="15" t="n"/>
      <c r="E70" s="15" t="n"/>
      <c r="F70" s="15" t="n"/>
      <c r="G70" s="33" t="n"/>
      <c r="H70" s="33" t="n"/>
      <c r="I70" s="15" t="n"/>
      <c r="J70" s="15" t="n"/>
      <c r="K70" s="15" t="n"/>
      <c r="L70" s="34">
        <f>IF(OR(G70="",H70=""),"",H70-G70)</f>
        <v/>
      </c>
      <c r="M70" s="19">
        <f>IF(A70="","",IF(I70="Pendente","Conferir status",IF(I70="Cancelado","",IF(I70="Confirmado",IF(OR(G70="",H70=""),"Conferir valores",IF(K70&lt;&gt;"Sim","Conferir comprovante",IF(ABS(L70)&gt;Premissas!$B$8,"Conferir diferença",""))),"Conferir status"))))</f>
        <v/>
      </c>
      <c r="Q70">
        <f>IFERROR(IF(Premissas!E72="","",Premissas!E72),"")</f>
        <v/>
      </c>
      <c r="R70">
        <f>IFERROR(IF(Premissas!F72="","",Premissas!F72),"")</f>
        <v/>
      </c>
      <c r="S70">
        <f>IFERROR(IF(Premissas!G72="","",Premissas!G72),"")</f>
        <v/>
      </c>
      <c r="T70">
        <f>IFERROR(IF(Premissas!H72="","",Premissas!H72),"")</f>
        <v/>
      </c>
    </row>
    <row r="71">
      <c r="A71" s="32" t="n"/>
      <c r="B71" s="15" t="n"/>
      <c r="C71" s="16" t="n"/>
      <c r="D71" s="15" t="n"/>
      <c r="E71" s="15" t="n"/>
      <c r="F71" s="15" t="n"/>
      <c r="G71" s="33" t="n"/>
      <c r="H71" s="33" t="n"/>
      <c r="I71" s="15" t="n"/>
      <c r="J71" s="15" t="n"/>
      <c r="K71" s="15" t="n"/>
      <c r="L71" s="35">
        <f>IF(OR(G71="",H71=""),"",H71-G71)</f>
        <v/>
      </c>
      <c r="M71" s="21">
        <f>IF(A71="","",IF(I71="Pendente","Conferir status",IF(I71="Cancelado","",IF(I71="Confirmado",IF(OR(G71="",H71=""),"Conferir valores",IF(K71&lt;&gt;"Sim","Conferir comprovante",IF(ABS(L71)&gt;Premissas!$B$8,"Conferir diferença",""))),"Conferir status"))))</f>
        <v/>
      </c>
      <c r="Q71">
        <f>IFERROR(IF(Premissas!E73="","",Premissas!E73),"")</f>
        <v/>
      </c>
      <c r="R71">
        <f>IFERROR(IF(Premissas!F73="","",Premissas!F73),"")</f>
        <v/>
      </c>
      <c r="S71">
        <f>IFERROR(IF(Premissas!G73="","",Premissas!G73),"")</f>
        <v/>
      </c>
      <c r="T71">
        <f>IFERROR(IF(Premissas!H73="","",Premissas!H73),"")</f>
        <v/>
      </c>
    </row>
    <row r="72">
      <c r="A72" s="32" t="n"/>
      <c r="B72" s="15" t="n"/>
      <c r="C72" s="16" t="n"/>
      <c r="D72" s="15" t="n"/>
      <c r="E72" s="15" t="n"/>
      <c r="F72" s="15" t="n"/>
      <c r="G72" s="33" t="n"/>
      <c r="H72" s="33" t="n"/>
      <c r="I72" s="15" t="n"/>
      <c r="J72" s="15" t="n"/>
      <c r="K72" s="15" t="n"/>
      <c r="L72" s="34">
        <f>IF(OR(G72="",H72=""),"",H72-G72)</f>
        <v/>
      </c>
      <c r="M72" s="19">
        <f>IF(A72="","",IF(I72="Pendente","Conferir status",IF(I72="Cancelado","",IF(I72="Confirmado",IF(OR(G72="",H72=""),"Conferir valores",IF(K72&lt;&gt;"Sim","Conferir comprovante",IF(ABS(L72)&gt;Premissas!$B$8,"Conferir diferença",""))),"Conferir status"))))</f>
        <v/>
      </c>
      <c r="Q72">
        <f>IFERROR(IF(Premissas!E74="","",Premissas!E74),"")</f>
        <v/>
      </c>
      <c r="R72">
        <f>IFERROR(IF(Premissas!F74="","",Premissas!F74),"")</f>
        <v/>
      </c>
      <c r="S72">
        <f>IFERROR(IF(Premissas!G74="","",Premissas!G74),"")</f>
        <v/>
      </c>
      <c r="T72">
        <f>IFERROR(IF(Premissas!H74="","",Premissas!H74),"")</f>
        <v/>
      </c>
    </row>
    <row r="73">
      <c r="A73" s="32" t="n"/>
      <c r="B73" s="15" t="n"/>
      <c r="C73" s="16" t="n"/>
      <c r="D73" s="15" t="n"/>
      <c r="E73" s="15" t="n"/>
      <c r="F73" s="15" t="n"/>
      <c r="G73" s="33" t="n"/>
      <c r="H73" s="33" t="n"/>
      <c r="I73" s="15" t="n"/>
      <c r="J73" s="15" t="n"/>
      <c r="K73" s="15" t="n"/>
      <c r="L73" s="35">
        <f>IF(OR(G73="",H73=""),"",H73-G73)</f>
        <v/>
      </c>
      <c r="M73" s="21">
        <f>IF(A73="","",IF(I73="Pendente","Conferir status",IF(I73="Cancelado","",IF(I73="Confirmado",IF(OR(G73="",H73=""),"Conferir valores",IF(K73&lt;&gt;"Sim","Conferir comprovante",IF(ABS(L73)&gt;Premissas!$B$8,"Conferir diferença",""))),"Conferir status"))))</f>
        <v/>
      </c>
      <c r="Q73">
        <f>IFERROR(IF(Premissas!E75="","",Premissas!E75),"")</f>
        <v/>
      </c>
      <c r="R73">
        <f>IFERROR(IF(Premissas!F75="","",Premissas!F75),"")</f>
        <v/>
      </c>
      <c r="S73">
        <f>IFERROR(IF(Premissas!G75="","",Premissas!G75),"")</f>
        <v/>
      </c>
      <c r="T73">
        <f>IFERROR(IF(Premissas!H75="","",Premissas!H75),"")</f>
        <v/>
      </c>
    </row>
    <row r="74">
      <c r="A74" s="32" t="n"/>
      <c r="B74" s="15" t="n"/>
      <c r="C74" s="16" t="n"/>
      <c r="D74" s="15" t="n"/>
      <c r="E74" s="15" t="n"/>
      <c r="F74" s="15" t="n"/>
      <c r="G74" s="33" t="n"/>
      <c r="H74" s="33" t="n"/>
      <c r="I74" s="15" t="n"/>
      <c r="J74" s="15" t="n"/>
      <c r="K74" s="15" t="n"/>
      <c r="L74" s="34">
        <f>IF(OR(G74="",H74=""),"",H74-G74)</f>
        <v/>
      </c>
      <c r="M74" s="19">
        <f>IF(A74="","",IF(I74="Pendente","Conferir status",IF(I74="Cancelado","",IF(I74="Confirmado",IF(OR(G74="",H74=""),"Conferir valores",IF(K74&lt;&gt;"Sim","Conferir comprovante",IF(ABS(L74)&gt;Premissas!$B$8,"Conferir diferença",""))),"Conferir status"))))</f>
        <v/>
      </c>
      <c r="Q74">
        <f>IFERROR(IF(Premissas!E76="","",Premissas!E76),"")</f>
        <v/>
      </c>
      <c r="R74">
        <f>IFERROR(IF(Premissas!F76="","",Premissas!F76),"")</f>
        <v/>
      </c>
      <c r="S74">
        <f>IFERROR(IF(Premissas!G76="","",Premissas!G76),"")</f>
        <v/>
      </c>
      <c r="T74">
        <f>IFERROR(IF(Premissas!H76="","",Premissas!H76),"")</f>
        <v/>
      </c>
    </row>
    <row r="75">
      <c r="A75" s="32" t="n"/>
      <c r="B75" s="15" t="n"/>
      <c r="C75" s="16" t="n"/>
      <c r="D75" s="15" t="n"/>
      <c r="E75" s="15" t="n"/>
      <c r="F75" s="15" t="n"/>
      <c r="G75" s="33" t="n"/>
      <c r="H75" s="33" t="n"/>
      <c r="I75" s="15" t="n"/>
      <c r="J75" s="15" t="n"/>
      <c r="K75" s="15" t="n"/>
      <c r="L75" s="35">
        <f>IF(OR(G75="",H75=""),"",H75-G75)</f>
        <v/>
      </c>
      <c r="M75" s="21">
        <f>IF(A75="","",IF(I75="Pendente","Conferir status",IF(I75="Cancelado","",IF(I75="Confirmado",IF(OR(G75="",H75=""),"Conferir valores",IF(K75&lt;&gt;"Sim","Conferir comprovante",IF(ABS(L75)&gt;Premissas!$B$8,"Conferir diferença",""))),"Conferir status"))))</f>
        <v/>
      </c>
      <c r="Q75">
        <f>IFERROR(IF(Premissas!E77="","",Premissas!E77),"")</f>
        <v/>
      </c>
      <c r="R75">
        <f>IFERROR(IF(Premissas!F77="","",Premissas!F77),"")</f>
        <v/>
      </c>
      <c r="S75">
        <f>IFERROR(IF(Premissas!G77="","",Premissas!G77),"")</f>
        <v/>
      </c>
      <c r="T75">
        <f>IFERROR(IF(Premissas!H77="","",Premissas!H77),"")</f>
        <v/>
      </c>
    </row>
    <row r="76">
      <c r="A76" s="32" t="n"/>
      <c r="B76" s="15" t="n"/>
      <c r="C76" s="16" t="n"/>
      <c r="D76" s="15" t="n"/>
      <c r="E76" s="15" t="n"/>
      <c r="F76" s="15" t="n"/>
      <c r="G76" s="33" t="n"/>
      <c r="H76" s="33" t="n"/>
      <c r="I76" s="15" t="n"/>
      <c r="J76" s="15" t="n"/>
      <c r="K76" s="15" t="n"/>
      <c r="L76" s="34">
        <f>IF(OR(G76="",H76=""),"",H76-G76)</f>
        <v/>
      </c>
      <c r="M76" s="19">
        <f>IF(A76="","",IF(I76="Pendente","Conferir status",IF(I76="Cancelado","",IF(I76="Confirmado",IF(OR(G76="",H76=""),"Conferir valores",IF(K76&lt;&gt;"Sim","Conferir comprovante",IF(ABS(L76)&gt;Premissas!$B$8,"Conferir diferença",""))),"Conferir status"))))</f>
        <v/>
      </c>
      <c r="Q76">
        <f>IFERROR(IF(Premissas!E78="","",Premissas!E78),"")</f>
        <v/>
      </c>
      <c r="R76">
        <f>IFERROR(IF(Premissas!F78="","",Premissas!F78),"")</f>
        <v/>
      </c>
      <c r="S76">
        <f>IFERROR(IF(Premissas!G78="","",Premissas!G78),"")</f>
        <v/>
      </c>
      <c r="T76">
        <f>IFERROR(IF(Premissas!H78="","",Premissas!H78),"")</f>
        <v/>
      </c>
    </row>
    <row r="77">
      <c r="A77" s="32" t="n"/>
      <c r="B77" s="15" t="n"/>
      <c r="C77" s="16" t="n"/>
      <c r="D77" s="15" t="n"/>
      <c r="E77" s="15" t="n"/>
      <c r="F77" s="15" t="n"/>
      <c r="G77" s="33" t="n"/>
      <c r="H77" s="33" t="n"/>
      <c r="I77" s="15" t="n"/>
      <c r="J77" s="15" t="n"/>
      <c r="K77" s="15" t="n"/>
      <c r="L77" s="35">
        <f>IF(OR(G77="",H77=""),"",H77-G77)</f>
        <v/>
      </c>
      <c r="M77" s="21">
        <f>IF(A77="","",IF(I77="Pendente","Conferir status",IF(I77="Cancelado","",IF(I77="Confirmado",IF(OR(G77="",H77=""),"Conferir valores",IF(K77&lt;&gt;"Sim","Conferir comprovante",IF(ABS(L77)&gt;Premissas!$B$8,"Conferir diferença",""))),"Conferir status"))))</f>
        <v/>
      </c>
      <c r="Q77">
        <f>IFERROR(IF(Premissas!E79="","",Premissas!E79),"")</f>
        <v/>
      </c>
      <c r="R77">
        <f>IFERROR(IF(Premissas!F79="","",Premissas!F79),"")</f>
        <v/>
      </c>
      <c r="S77">
        <f>IFERROR(IF(Premissas!G79="","",Premissas!G79),"")</f>
        <v/>
      </c>
      <c r="T77">
        <f>IFERROR(IF(Premissas!H79="","",Premissas!H79),"")</f>
        <v/>
      </c>
    </row>
    <row r="78">
      <c r="A78" s="32" t="n"/>
      <c r="B78" s="15" t="n"/>
      <c r="C78" s="16" t="n"/>
      <c r="D78" s="15" t="n"/>
      <c r="E78" s="15" t="n"/>
      <c r="F78" s="15" t="n"/>
      <c r="G78" s="33" t="n"/>
      <c r="H78" s="33" t="n"/>
      <c r="I78" s="15" t="n"/>
      <c r="J78" s="15" t="n"/>
      <c r="K78" s="15" t="n"/>
      <c r="L78" s="34">
        <f>IF(OR(G78="",H78=""),"",H78-G78)</f>
        <v/>
      </c>
      <c r="M78" s="19">
        <f>IF(A78="","",IF(I78="Pendente","Conferir status",IF(I78="Cancelado","",IF(I78="Confirmado",IF(OR(G78="",H78=""),"Conferir valores",IF(K78&lt;&gt;"Sim","Conferir comprovante",IF(ABS(L78)&gt;Premissas!$B$8,"Conferir diferença",""))),"Conferir status"))))</f>
        <v/>
      </c>
      <c r="Q78">
        <f>IFERROR(IF(Premissas!E80="","",Premissas!E80),"")</f>
        <v/>
      </c>
      <c r="R78">
        <f>IFERROR(IF(Premissas!F80="","",Premissas!F80),"")</f>
        <v/>
      </c>
      <c r="S78">
        <f>IFERROR(IF(Premissas!G80="","",Premissas!G80),"")</f>
        <v/>
      </c>
      <c r="T78">
        <f>IFERROR(IF(Premissas!H80="","",Premissas!H80),"")</f>
        <v/>
      </c>
    </row>
    <row r="79">
      <c r="A79" s="32" t="n"/>
      <c r="B79" s="15" t="n"/>
      <c r="C79" s="16" t="n"/>
      <c r="D79" s="15" t="n"/>
      <c r="E79" s="15" t="n"/>
      <c r="F79" s="15" t="n"/>
      <c r="G79" s="33" t="n"/>
      <c r="H79" s="33" t="n"/>
      <c r="I79" s="15" t="n"/>
      <c r="J79" s="15" t="n"/>
      <c r="K79" s="15" t="n"/>
      <c r="L79" s="35">
        <f>IF(OR(G79="",H79=""),"",H79-G79)</f>
        <v/>
      </c>
      <c r="M79" s="21">
        <f>IF(A79="","",IF(I79="Pendente","Conferir status",IF(I79="Cancelado","",IF(I79="Confirmado",IF(OR(G79="",H79=""),"Conferir valores",IF(K79&lt;&gt;"Sim","Conferir comprovante",IF(ABS(L79)&gt;Premissas!$B$8,"Conferir diferença",""))),"Conferir status"))))</f>
        <v/>
      </c>
      <c r="Q79">
        <f>IFERROR(IF(Premissas!E81="","",Premissas!E81),"")</f>
        <v/>
      </c>
      <c r="R79">
        <f>IFERROR(IF(Premissas!F81="","",Premissas!F81),"")</f>
        <v/>
      </c>
      <c r="S79">
        <f>IFERROR(IF(Premissas!G81="","",Premissas!G81),"")</f>
        <v/>
      </c>
      <c r="T79">
        <f>IFERROR(IF(Premissas!H81="","",Premissas!H81),"")</f>
        <v/>
      </c>
    </row>
    <row r="80">
      <c r="A80" s="32" t="n"/>
      <c r="B80" s="15" t="n"/>
      <c r="C80" s="16" t="n"/>
      <c r="D80" s="15" t="n"/>
      <c r="E80" s="15" t="n"/>
      <c r="F80" s="15" t="n"/>
      <c r="G80" s="33" t="n"/>
      <c r="H80" s="33" t="n"/>
      <c r="I80" s="15" t="n"/>
      <c r="J80" s="15" t="n"/>
      <c r="K80" s="15" t="n"/>
      <c r="L80" s="34">
        <f>IF(OR(G80="",H80=""),"",H80-G80)</f>
        <v/>
      </c>
      <c r="M80" s="19">
        <f>IF(A80="","",IF(I80="Pendente","Conferir status",IF(I80="Cancelado","",IF(I80="Confirmado",IF(OR(G80="",H80=""),"Conferir valores",IF(K80&lt;&gt;"Sim","Conferir comprovante",IF(ABS(L80)&gt;Premissas!$B$8,"Conferir diferença",""))),"Conferir status"))))</f>
        <v/>
      </c>
      <c r="Q80">
        <f>IFERROR(IF(Premissas!E82="","",Premissas!E82),"")</f>
        <v/>
      </c>
      <c r="R80">
        <f>IFERROR(IF(Premissas!F82="","",Premissas!F82),"")</f>
        <v/>
      </c>
      <c r="S80">
        <f>IFERROR(IF(Premissas!G82="","",Premissas!G82),"")</f>
        <v/>
      </c>
      <c r="T80">
        <f>IFERROR(IF(Premissas!H82="","",Premissas!H82),"")</f>
        <v/>
      </c>
    </row>
    <row r="81">
      <c r="A81" s="32" t="n"/>
      <c r="B81" s="15" t="n"/>
      <c r="C81" s="16" t="n"/>
      <c r="D81" s="15" t="n"/>
      <c r="E81" s="15" t="n"/>
      <c r="F81" s="15" t="n"/>
      <c r="G81" s="33" t="n"/>
      <c r="H81" s="33" t="n"/>
      <c r="I81" s="15" t="n"/>
      <c r="J81" s="15" t="n"/>
      <c r="K81" s="15" t="n"/>
      <c r="L81" s="35">
        <f>IF(OR(G81="",H81=""),"",H81-G81)</f>
        <v/>
      </c>
      <c r="M81" s="21">
        <f>IF(A81="","",IF(I81="Pendente","Conferir status",IF(I81="Cancelado","",IF(I81="Confirmado",IF(OR(G81="",H81=""),"Conferir valores",IF(K81&lt;&gt;"Sim","Conferir comprovante",IF(ABS(L81)&gt;Premissas!$B$8,"Conferir diferença",""))),"Conferir status"))))</f>
        <v/>
      </c>
      <c r="Q81">
        <f>IFERROR(IF(Premissas!E83="","",Premissas!E83),"")</f>
        <v/>
      </c>
      <c r="R81">
        <f>IFERROR(IF(Premissas!F83="","",Premissas!F83),"")</f>
        <v/>
      </c>
      <c r="S81">
        <f>IFERROR(IF(Premissas!G83="","",Premissas!G83),"")</f>
        <v/>
      </c>
      <c r="T81">
        <f>IFERROR(IF(Premissas!H83="","",Premissas!H83),"")</f>
        <v/>
      </c>
    </row>
    <row r="82">
      <c r="A82" s="32" t="n"/>
      <c r="B82" s="15" t="n"/>
      <c r="C82" s="16" t="n"/>
      <c r="D82" s="15" t="n"/>
      <c r="E82" s="15" t="n"/>
      <c r="F82" s="15" t="n"/>
      <c r="G82" s="33" t="n"/>
      <c r="H82" s="33" t="n"/>
      <c r="I82" s="15" t="n"/>
      <c r="J82" s="15" t="n"/>
      <c r="K82" s="15" t="n"/>
      <c r="L82" s="34">
        <f>IF(OR(G82="",H82=""),"",H82-G82)</f>
        <v/>
      </c>
      <c r="M82" s="19">
        <f>IF(A82="","",IF(I82="Pendente","Conferir status",IF(I82="Cancelado","",IF(I82="Confirmado",IF(OR(G82="",H82=""),"Conferir valores",IF(K82&lt;&gt;"Sim","Conferir comprovante",IF(ABS(L82)&gt;Premissas!$B$8,"Conferir diferença",""))),"Conferir status"))))</f>
        <v/>
      </c>
      <c r="Q82">
        <f>IFERROR(IF(Premissas!E84="","",Premissas!E84),"")</f>
        <v/>
      </c>
      <c r="R82">
        <f>IFERROR(IF(Premissas!F84="","",Premissas!F84),"")</f>
        <v/>
      </c>
      <c r="S82">
        <f>IFERROR(IF(Premissas!G84="","",Premissas!G84),"")</f>
        <v/>
      </c>
      <c r="T82">
        <f>IFERROR(IF(Premissas!H84="","",Premissas!H84),"")</f>
        <v/>
      </c>
    </row>
    <row r="83">
      <c r="A83" s="32" t="n"/>
      <c r="B83" s="15" t="n"/>
      <c r="C83" s="16" t="n"/>
      <c r="D83" s="15" t="n"/>
      <c r="E83" s="15" t="n"/>
      <c r="F83" s="15" t="n"/>
      <c r="G83" s="33" t="n"/>
      <c r="H83" s="33" t="n"/>
      <c r="I83" s="15" t="n"/>
      <c r="J83" s="15" t="n"/>
      <c r="K83" s="15" t="n"/>
      <c r="L83" s="35">
        <f>IF(OR(G83="",H83=""),"",H83-G83)</f>
        <v/>
      </c>
      <c r="M83" s="21">
        <f>IF(A83="","",IF(I83="Pendente","Conferir status",IF(I83="Cancelado","",IF(I83="Confirmado",IF(OR(G83="",H83=""),"Conferir valores",IF(K83&lt;&gt;"Sim","Conferir comprovante",IF(ABS(L83)&gt;Premissas!$B$8,"Conferir diferença",""))),"Conferir status"))))</f>
        <v/>
      </c>
      <c r="Q83">
        <f>IFERROR(IF(Premissas!E85="","",Premissas!E85),"")</f>
        <v/>
      </c>
      <c r="R83">
        <f>IFERROR(IF(Premissas!F85="","",Premissas!F85),"")</f>
        <v/>
      </c>
      <c r="S83">
        <f>IFERROR(IF(Premissas!G85="","",Premissas!G85),"")</f>
        <v/>
      </c>
      <c r="T83">
        <f>IFERROR(IF(Premissas!H85="","",Premissas!H85),"")</f>
        <v/>
      </c>
    </row>
    <row r="84">
      <c r="A84" s="32" t="n"/>
      <c r="B84" s="15" t="n"/>
      <c r="C84" s="16" t="n"/>
      <c r="D84" s="15" t="n"/>
      <c r="E84" s="15" t="n"/>
      <c r="F84" s="15" t="n"/>
      <c r="G84" s="33" t="n"/>
      <c r="H84" s="33" t="n"/>
      <c r="I84" s="15" t="n"/>
      <c r="J84" s="15" t="n"/>
      <c r="K84" s="15" t="n"/>
      <c r="L84" s="34">
        <f>IF(OR(G84="",H84=""),"",H84-G84)</f>
        <v/>
      </c>
      <c r="M84" s="19">
        <f>IF(A84="","",IF(I84="Pendente","Conferir status",IF(I84="Cancelado","",IF(I84="Confirmado",IF(OR(G84="",H84=""),"Conferir valores",IF(K84&lt;&gt;"Sim","Conferir comprovante",IF(ABS(L84)&gt;Premissas!$B$8,"Conferir diferença",""))),"Conferir status"))))</f>
        <v/>
      </c>
      <c r="Q84">
        <f>IFERROR(IF(Premissas!E86="","",Premissas!E86),"")</f>
        <v/>
      </c>
      <c r="R84">
        <f>IFERROR(IF(Premissas!F86="","",Premissas!F86),"")</f>
        <v/>
      </c>
      <c r="S84">
        <f>IFERROR(IF(Premissas!G86="","",Premissas!G86),"")</f>
        <v/>
      </c>
      <c r="T84">
        <f>IFERROR(IF(Premissas!H86="","",Premissas!H86),"")</f>
        <v/>
      </c>
    </row>
    <row r="85">
      <c r="A85" s="32" t="n"/>
      <c r="B85" s="15" t="n"/>
      <c r="C85" s="16" t="n"/>
      <c r="D85" s="15" t="n"/>
      <c r="E85" s="15" t="n"/>
      <c r="F85" s="15" t="n"/>
      <c r="G85" s="33" t="n"/>
      <c r="H85" s="33" t="n"/>
      <c r="I85" s="15" t="n"/>
      <c r="J85" s="15" t="n"/>
      <c r="K85" s="15" t="n"/>
      <c r="L85" s="35">
        <f>IF(OR(G85="",H85=""),"",H85-G85)</f>
        <v/>
      </c>
      <c r="M85" s="21">
        <f>IF(A85="","",IF(I85="Pendente","Conferir status",IF(I85="Cancelado","",IF(I85="Confirmado",IF(OR(G85="",H85=""),"Conferir valores",IF(K85&lt;&gt;"Sim","Conferir comprovante",IF(ABS(L85)&gt;Premissas!$B$8,"Conferir diferença",""))),"Conferir status"))))</f>
        <v/>
      </c>
      <c r="Q85">
        <f>IFERROR(IF(Premissas!E87="","",Premissas!E87),"")</f>
        <v/>
      </c>
      <c r="R85">
        <f>IFERROR(IF(Premissas!F87="","",Premissas!F87),"")</f>
        <v/>
      </c>
      <c r="S85">
        <f>IFERROR(IF(Premissas!G87="","",Premissas!G87),"")</f>
        <v/>
      </c>
      <c r="T85">
        <f>IFERROR(IF(Premissas!H87="","",Premissas!H87),"")</f>
        <v/>
      </c>
    </row>
    <row r="86">
      <c r="A86" s="32" t="n"/>
      <c r="B86" s="15" t="n"/>
      <c r="C86" s="16" t="n"/>
      <c r="D86" s="15" t="n"/>
      <c r="E86" s="15" t="n"/>
      <c r="F86" s="15" t="n"/>
      <c r="G86" s="33" t="n"/>
      <c r="H86" s="33" t="n"/>
      <c r="I86" s="15" t="n"/>
      <c r="J86" s="15" t="n"/>
      <c r="K86" s="15" t="n"/>
      <c r="L86" s="34">
        <f>IF(OR(G86="",H86=""),"",H86-G86)</f>
        <v/>
      </c>
      <c r="M86" s="19">
        <f>IF(A86="","",IF(I86="Pendente","Conferir status",IF(I86="Cancelado","",IF(I86="Confirmado",IF(OR(G86="",H86=""),"Conferir valores",IF(K86&lt;&gt;"Sim","Conferir comprovante",IF(ABS(L86)&gt;Premissas!$B$8,"Conferir diferença",""))),"Conferir status"))))</f>
        <v/>
      </c>
      <c r="Q86">
        <f>IFERROR(IF(Premissas!E88="","",Premissas!E88),"")</f>
        <v/>
      </c>
      <c r="R86">
        <f>IFERROR(IF(Premissas!F88="","",Premissas!F88),"")</f>
        <v/>
      </c>
      <c r="S86">
        <f>IFERROR(IF(Premissas!G88="","",Premissas!G88),"")</f>
        <v/>
      </c>
      <c r="T86">
        <f>IFERROR(IF(Premissas!H88="","",Premissas!H88),"")</f>
        <v/>
      </c>
    </row>
    <row r="87">
      <c r="A87" s="32" t="n"/>
      <c r="B87" s="15" t="n"/>
      <c r="C87" s="16" t="n"/>
      <c r="D87" s="15" t="n"/>
      <c r="E87" s="15" t="n"/>
      <c r="F87" s="15" t="n"/>
      <c r="G87" s="33" t="n"/>
      <c r="H87" s="33" t="n"/>
      <c r="I87" s="15" t="n"/>
      <c r="J87" s="15" t="n"/>
      <c r="K87" s="15" t="n"/>
      <c r="L87" s="35">
        <f>IF(OR(G87="",H87=""),"",H87-G87)</f>
        <v/>
      </c>
      <c r="M87" s="21">
        <f>IF(A87="","",IF(I87="Pendente","Conferir status",IF(I87="Cancelado","",IF(I87="Confirmado",IF(OR(G87="",H87=""),"Conferir valores",IF(K87&lt;&gt;"Sim","Conferir comprovante",IF(ABS(L87)&gt;Premissas!$B$8,"Conferir diferença",""))),"Conferir status"))))</f>
        <v/>
      </c>
      <c r="Q87">
        <f>IFERROR(IF(Premissas!E89="","",Premissas!E89),"")</f>
        <v/>
      </c>
      <c r="R87">
        <f>IFERROR(IF(Premissas!F89="","",Premissas!F89),"")</f>
        <v/>
      </c>
      <c r="S87">
        <f>IFERROR(IF(Premissas!G89="","",Premissas!G89),"")</f>
        <v/>
      </c>
      <c r="T87">
        <f>IFERROR(IF(Premissas!H89="","",Premissas!H89),"")</f>
        <v/>
      </c>
    </row>
    <row r="88">
      <c r="A88" s="32" t="n"/>
      <c r="B88" s="15" t="n"/>
      <c r="C88" s="16" t="n"/>
      <c r="D88" s="15" t="n"/>
      <c r="E88" s="15" t="n"/>
      <c r="F88" s="15" t="n"/>
      <c r="G88" s="33" t="n"/>
      <c r="H88" s="33" t="n"/>
      <c r="I88" s="15" t="n"/>
      <c r="J88" s="15" t="n"/>
      <c r="K88" s="15" t="n"/>
      <c r="L88" s="34">
        <f>IF(OR(G88="",H88=""),"",H88-G88)</f>
        <v/>
      </c>
      <c r="M88" s="19">
        <f>IF(A88="","",IF(I88="Pendente","Conferir status",IF(I88="Cancelado","",IF(I88="Confirmado",IF(OR(G88="",H88=""),"Conferir valores",IF(K88&lt;&gt;"Sim","Conferir comprovante",IF(ABS(L88)&gt;Premissas!$B$8,"Conferir diferença",""))),"Conferir status"))))</f>
        <v/>
      </c>
      <c r="Q88">
        <f>IFERROR(IF(Premissas!E90="","",Premissas!E90),"")</f>
        <v/>
      </c>
      <c r="R88">
        <f>IFERROR(IF(Premissas!F90="","",Premissas!F90),"")</f>
        <v/>
      </c>
      <c r="S88">
        <f>IFERROR(IF(Premissas!G90="","",Premissas!G90),"")</f>
        <v/>
      </c>
      <c r="T88">
        <f>IFERROR(IF(Premissas!H90="","",Premissas!H90),"")</f>
        <v/>
      </c>
    </row>
    <row r="89">
      <c r="A89" s="32" t="n"/>
      <c r="B89" s="15" t="n"/>
      <c r="C89" s="16" t="n"/>
      <c r="D89" s="15" t="n"/>
      <c r="E89" s="15" t="n"/>
      <c r="F89" s="15" t="n"/>
      <c r="G89" s="33" t="n"/>
      <c r="H89" s="33" t="n"/>
      <c r="I89" s="15" t="n"/>
      <c r="J89" s="15" t="n"/>
      <c r="K89" s="15" t="n"/>
      <c r="L89" s="35">
        <f>IF(OR(G89="",H89=""),"",H89-G89)</f>
        <v/>
      </c>
      <c r="M89" s="21">
        <f>IF(A89="","",IF(I89="Pendente","Conferir status",IF(I89="Cancelado","",IF(I89="Confirmado",IF(OR(G89="",H89=""),"Conferir valores",IF(K89&lt;&gt;"Sim","Conferir comprovante",IF(ABS(L89)&gt;Premissas!$B$8,"Conferir diferença",""))),"Conferir status"))))</f>
        <v/>
      </c>
      <c r="Q89">
        <f>IFERROR(IF(Premissas!E91="","",Premissas!E91),"")</f>
        <v/>
      </c>
      <c r="R89">
        <f>IFERROR(IF(Premissas!F91="","",Premissas!F91),"")</f>
        <v/>
      </c>
      <c r="S89">
        <f>IFERROR(IF(Premissas!G91="","",Premissas!G91),"")</f>
        <v/>
      </c>
      <c r="T89">
        <f>IFERROR(IF(Premissas!H91="","",Premissas!H91),"")</f>
        <v/>
      </c>
    </row>
    <row r="90">
      <c r="A90" s="32" t="n"/>
      <c r="B90" s="15" t="n"/>
      <c r="C90" s="16" t="n"/>
      <c r="D90" s="15" t="n"/>
      <c r="E90" s="15" t="n"/>
      <c r="F90" s="15" t="n"/>
      <c r="G90" s="33" t="n"/>
      <c r="H90" s="33" t="n"/>
      <c r="I90" s="15" t="n"/>
      <c r="J90" s="15" t="n"/>
      <c r="K90" s="15" t="n"/>
      <c r="L90" s="34">
        <f>IF(OR(G90="",H90=""),"",H90-G90)</f>
        <v/>
      </c>
      <c r="M90" s="19">
        <f>IF(A90="","",IF(I90="Pendente","Conferir status",IF(I90="Cancelado","",IF(I90="Confirmado",IF(OR(G90="",H90=""),"Conferir valores",IF(K90&lt;&gt;"Sim","Conferir comprovante",IF(ABS(L90)&gt;Premissas!$B$8,"Conferir diferença",""))),"Conferir status"))))</f>
        <v/>
      </c>
      <c r="Q90">
        <f>IFERROR(IF(Premissas!E92="","",Premissas!E92),"")</f>
        <v/>
      </c>
      <c r="R90">
        <f>IFERROR(IF(Premissas!F92="","",Premissas!F92),"")</f>
        <v/>
      </c>
      <c r="S90">
        <f>IFERROR(IF(Premissas!G92="","",Premissas!G92),"")</f>
        <v/>
      </c>
      <c r="T90">
        <f>IFERROR(IF(Premissas!H92="","",Premissas!H92),"")</f>
        <v/>
      </c>
    </row>
    <row r="91">
      <c r="A91" s="32" t="n"/>
      <c r="B91" s="15" t="n"/>
      <c r="C91" s="16" t="n"/>
      <c r="D91" s="15" t="n"/>
      <c r="E91" s="15" t="n"/>
      <c r="F91" s="15" t="n"/>
      <c r="G91" s="33" t="n"/>
      <c r="H91" s="33" t="n"/>
      <c r="I91" s="15" t="n"/>
      <c r="J91" s="15" t="n"/>
      <c r="K91" s="15" t="n"/>
      <c r="L91" s="35">
        <f>IF(OR(G91="",H91=""),"",H91-G91)</f>
        <v/>
      </c>
      <c r="M91" s="21">
        <f>IF(A91="","",IF(I91="Pendente","Conferir status",IF(I91="Cancelado","",IF(I91="Confirmado",IF(OR(G91="",H91=""),"Conferir valores",IF(K91&lt;&gt;"Sim","Conferir comprovante",IF(ABS(L91)&gt;Premissas!$B$8,"Conferir diferença",""))),"Conferir status"))))</f>
        <v/>
      </c>
      <c r="Q91">
        <f>IFERROR(IF(Premissas!E93="","",Premissas!E93),"")</f>
        <v/>
      </c>
      <c r="R91">
        <f>IFERROR(IF(Premissas!F93="","",Premissas!F93),"")</f>
        <v/>
      </c>
      <c r="S91">
        <f>IFERROR(IF(Premissas!G93="","",Premissas!G93),"")</f>
        <v/>
      </c>
      <c r="T91">
        <f>IFERROR(IF(Premissas!H93="","",Premissas!H93),"")</f>
        <v/>
      </c>
    </row>
    <row r="92">
      <c r="A92" s="32" t="n"/>
      <c r="B92" s="15" t="n"/>
      <c r="C92" s="16" t="n"/>
      <c r="D92" s="15" t="n"/>
      <c r="E92" s="15" t="n"/>
      <c r="F92" s="15" t="n"/>
      <c r="G92" s="33" t="n"/>
      <c r="H92" s="33" t="n"/>
      <c r="I92" s="15" t="n"/>
      <c r="J92" s="15" t="n"/>
      <c r="K92" s="15" t="n"/>
      <c r="L92" s="34">
        <f>IF(OR(G92="",H92=""),"",H92-G92)</f>
        <v/>
      </c>
      <c r="M92" s="19">
        <f>IF(A92="","",IF(I92="Pendente","Conferir status",IF(I92="Cancelado","",IF(I92="Confirmado",IF(OR(G92="",H92=""),"Conferir valores",IF(K92&lt;&gt;"Sim","Conferir comprovante",IF(ABS(L92)&gt;Premissas!$B$8,"Conferir diferença",""))),"Conferir status"))))</f>
        <v/>
      </c>
      <c r="Q92">
        <f>IFERROR(IF(Premissas!E94="","",Premissas!E94),"")</f>
        <v/>
      </c>
      <c r="R92">
        <f>IFERROR(IF(Premissas!F94="","",Premissas!F94),"")</f>
        <v/>
      </c>
      <c r="S92">
        <f>IFERROR(IF(Premissas!G94="","",Premissas!G94),"")</f>
        <v/>
      </c>
      <c r="T92">
        <f>IFERROR(IF(Premissas!H94="","",Premissas!H94),"")</f>
        <v/>
      </c>
    </row>
    <row r="93">
      <c r="A93" s="32" t="n"/>
      <c r="B93" s="15" t="n"/>
      <c r="C93" s="16" t="n"/>
      <c r="D93" s="15" t="n"/>
      <c r="E93" s="15" t="n"/>
      <c r="F93" s="15" t="n"/>
      <c r="G93" s="33" t="n"/>
      <c r="H93" s="33" t="n"/>
      <c r="I93" s="15" t="n"/>
      <c r="J93" s="15" t="n"/>
      <c r="K93" s="15" t="n"/>
      <c r="L93" s="35">
        <f>IF(OR(G93="",H93=""),"",H93-G93)</f>
        <v/>
      </c>
      <c r="M93" s="21">
        <f>IF(A93="","",IF(I93="Pendente","Conferir status",IF(I93="Cancelado","",IF(I93="Confirmado",IF(OR(G93="",H93=""),"Conferir valores",IF(K93&lt;&gt;"Sim","Conferir comprovante",IF(ABS(L93)&gt;Premissas!$B$8,"Conferir diferença",""))),"Conferir status"))))</f>
        <v/>
      </c>
      <c r="Q93">
        <f>IFERROR(IF(Premissas!E95="","",Premissas!E95),"")</f>
        <v/>
      </c>
      <c r="R93">
        <f>IFERROR(IF(Premissas!F95="","",Premissas!F95),"")</f>
        <v/>
      </c>
      <c r="S93">
        <f>IFERROR(IF(Premissas!G95="","",Premissas!G95),"")</f>
        <v/>
      </c>
      <c r="T93">
        <f>IFERROR(IF(Premissas!H95="","",Premissas!H95),"")</f>
        <v/>
      </c>
    </row>
    <row r="94">
      <c r="A94" s="32" t="n"/>
      <c r="B94" s="15" t="n"/>
      <c r="C94" s="16" t="n"/>
      <c r="D94" s="15" t="n"/>
      <c r="E94" s="15" t="n"/>
      <c r="F94" s="15" t="n"/>
      <c r="G94" s="33" t="n"/>
      <c r="H94" s="33" t="n"/>
      <c r="I94" s="15" t="n"/>
      <c r="J94" s="15" t="n"/>
      <c r="K94" s="15" t="n"/>
      <c r="L94" s="34">
        <f>IF(OR(G94="",H94=""),"",H94-G94)</f>
        <v/>
      </c>
      <c r="M94" s="19">
        <f>IF(A94="","",IF(I94="Pendente","Conferir status",IF(I94="Cancelado","",IF(I94="Confirmado",IF(OR(G94="",H94=""),"Conferir valores",IF(K94&lt;&gt;"Sim","Conferir comprovante",IF(ABS(L94)&gt;Premissas!$B$8,"Conferir diferença",""))),"Conferir status"))))</f>
        <v/>
      </c>
      <c r="Q94">
        <f>IFERROR(IF(Premissas!E96="","",Premissas!E96),"")</f>
        <v/>
      </c>
      <c r="R94">
        <f>IFERROR(IF(Premissas!F96="","",Premissas!F96),"")</f>
        <v/>
      </c>
      <c r="S94">
        <f>IFERROR(IF(Premissas!G96="","",Premissas!G96),"")</f>
        <v/>
      </c>
      <c r="T94">
        <f>IFERROR(IF(Premissas!H96="","",Premissas!H96),"")</f>
        <v/>
      </c>
    </row>
    <row r="95">
      <c r="A95" s="32" t="n"/>
      <c r="B95" s="15" t="n"/>
      <c r="C95" s="16" t="n"/>
      <c r="D95" s="15" t="n"/>
      <c r="E95" s="15" t="n"/>
      <c r="F95" s="15" t="n"/>
      <c r="G95" s="33" t="n"/>
      <c r="H95" s="33" t="n"/>
      <c r="I95" s="15" t="n"/>
      <c r="J95" s="15" t="n"/>
      <c r="K95" s="15" t="n"/>
      <c r="L95" s="35">
        <f>IF(OR(G95="",H95=""),"",H95-G95)</f>
        <v/>
      </c>
      <c r="M95" s="21">
        <f>IF(A95="","",IF(I95="Pendente","Conferir status",IF(I95="Cancelado","",IF(I95="Confirmado",IF(OR(G95="",H95=""),"Conferir valores",IF(K95&lt;&gt;"Sim","Conferir comprovante",IF(ABS(L95)&gt;Premissas!$B$8,"Conferir diferença",""))),"Conferir status"))))</f>
        <v/>
      </c>
      <c r="Q95">
        <f>IFERROR(IF(Premissas!E97="","",Premissas!E97),"")</f>
        <v/>
      </c>
      <c r="R95">
        <f>IFERROR(IF(Premissas!F97="","",Premissas!F97),"")</f>
        <v/>
      </c>
      <c r="S95">
        <f>IFERROR(IF(Premissas!G97="","",Premissas!G97),"")</f>
        <v/>
      </c>
      <c r="T95">
        <f>IFERROR(IF(Premissas!H97="","",Premissas!H97),"")</f>
        <v/>
      </c>
    </row>
    <row r="96">
      <c r="A96" s="32" t="n"/>
      <c r="B96" s="15" t="n"/>
      <c r="C96" s="16" t="n"/>
      <c r="D96" s="15" t="n"/>
      <c r="E96" s="15" t="n"/>
      <c r="F96" s="15" t="n"/>
      <c r="G96" s="33" t="n"/>
      <c r="H96" s="33" t="n"/>
      <c r="I96" s="15" t="n"/>
      <c r="J96" s="15" t="n"/>
      <c r="K96" s="15" t="n"/>
      <c r="L96" s="34">
        <f>IF(OR(G96="",H96=""),"",H96-G96)</f>
        <v/>
      </c>
      <c r="M96" s="19">
        <f>IF(A96="","",IF(I96="Pendente","Conferir status",IF(I96="Cancelado","",IF(I96="Confirmado",IF(OR(G96="",H96=""),"Conferir valores",IF(K96&lt;&gt;"Sim","Conferir comprovante",IF(ABS(L96)&gt;Premissas!$B$8,"Conferir diferença",""))),"Conferir status"))))</f>
        <v/>
      </c>
      <c r="Q96">
        <f>IFERROR(IF(Premissas!E98="","",Premissas!E98),"")</f>
        <v/>
      </c>
      <c r="R96">
        <f>IFERROR(IF(Premissas!F98="","",Premissas!F98),"")</f>
        <v/>
      </c>
      <c r="S96">
        <f>IFERROR(IF(Premissas!G98="","",Premissas!G98),"")</f>
        <v/>
      </c>
      <c r="T96">
        <f>IFERROR(IF(Premissas!H98="","",Premissas!H98),"")</f>
        <v/>
      </c>
    </row>
    <row r="97">
      <c r="A97" s="32" t="n"/>
      <c r="B97" s="15" t="n"/>
      <c r="C97" s="16" t="n"/>
      <c r="D97" s="15" t="n"/>
      <c r="E97" s="15" t="n"/>
      <c r="F97" s="15" t="n"/>
      <c r="G97" s="33" t="n"/>
      <c r="H97" s="33" t="n"/>
      <c r="I97" s="15" t="n"/>
      <c r="J97" s="15" t="n"/>
      <c r="K97" s="15" t="n"/>
      <c r="L97" s="35">
        <f>IF(OR(G97="",H97=""),"",H97-G97)</f>
        <v/>
      </c>
      <c r="M97" s="21">
        <f>IF(A97="","",IF(I97="Pendente","Conferir status",IF(I97="Cancelado","",IF(I97="Confirmado",IF(OR(G97="",H97=""),"Conferir valores",IF(K97&lt;&gt;"Sim","Conferir comprovante",IF(ABS(L97)&gt;Premissas!$B$8,"Conferir diferença",""))),"Conferir status"))))</f>
        <v/>
      </c>
      <c r="Q97">
        <f>IFERROR(IF(Premissas!E99="","",Premissas!E99),"")</f>
        <v/>
      </c>
      <c r="R97">
        <f>IFERROR(IF(Premissas!F99="","",Premissas!F99),"")</f>
        <v/>
      </c>
      <c r="S97">
        <f>IFERROR(IF(Premissas!G99="","",Premissas!G99),"")</f>
        <v/>
      </c>
      <c r="T97">
        <f>IFERROR(IF(Premissas!H99="","",Premissas!H99),"")</f>
        <v/>
      </c>
    </row>
    <row r="98">
      <c r="A98" s="32" t="n"/>
      <c r="B98" s="15" t="n"/>
      <c r="C98" s="16" t="n"/>
      <c r="D98" s="15" t="n"/>
      <c r="E98" s="15" t="n"/>
      <c r="F98" s="15" t="n"/>
      <c r="G98" s="33" t="n"/>
      <c r="H98" s="33" t="n"/>
      <c r="I98" s="15" t="n"/>
      <c r="J98" s="15" t="n"/>
      <c r="K98" s="15" t="n"/>
      <c r="L98" s="34">
        <f>IF(OR(G98="",H98=""),"",H98-G98)</f>
        <v/>
      </c>
      <c r="M98" s="19">
        <f>IF(A98="","",IF(I98="Pendente","Conferir status",IF(I98="Cancelado","",IF(I98="Confirmado",IF(OR(G98="",H98=""),"Conferir valores",IF(K98&lt;&gt;"Sim","Conferir comprovante",IF(ABS(L98)&gt;Premissas!$B$8,"Conferir diferença",""))),"Conferir status"))))</f>
        <v/>
      </c>
      <c r="Q98">
        <f>IFERROR(IF(Premissas!E100="","",Premissas!E100),"")</f>
        <v/>
      </c>
      <c r="R98">
        <f>IFERROR(IF(Premissas!F100="","",Premissas!F100),"")</f>
        <v/>
      </c>
      <c r="S98">
        <f>IFERROR(IF(Premissas!G100="","",Premissas!G100),"")</f>
        <v/>
      </c>
      <c r="T98">
        <f>IFERROR(IF(Premissas!H100="","",Premissas!H100),"")</f>
        <v/>
      </c>
    </row>
    <row r="99">
      <c r="A99" s="32" t="n"/>
      <c r="B99" s="15" t="n"/>
      <c r="C99" s="16" t="n"/>
      <c r="D99" s="15" t="n"/>
      <c r="E99" s="15" t="n"/>
      <c r="F99" s="15" t="n"/>
      <c r="G99" s="33" t="n"/>
      <c r="H99" s="33" t="n"/>
      <c r="I99" s="15" t="n"/>
      <c r="J99" s="15" t="n"/>
      <c r="K99" s="15" t="n"/>
      <c r="L99" s="35">
        <f>IF(OR(G99="",H99=""),"",H99-G99)</f>
        <v/>
      </c>
      <c r="M99" s="21">
        <f>IF(A99="","",IF(I99="Pendente","Conferir status",IF(I99="Cancelado","",IF(I99="Confirmado",IF(OR(G99="",H99=""),"Conferir valores",IF(K99&lt;&gt;"Sim","Conferir comprovante",IF(ABS(L99)&gt;Premissas!$B$8,"Conferir diferença",""))),"Conferir status"))))</f>
        <v/>
      </c>
      <c r="Q99">
        <f>IFERROR(IF(Premissas!E101="","",Premissas!E101),"")</f>
        <v/>
      </c>
      <c r="R99">
        <f>IFERROR(IF(Premissas!F101="","",Premissas!F101),"")</f>
        <v/>
      </c>
      <c r="S99">
        <f>IFERROR(IF(Premissas!G101="","",Premissas!G101),"")</f>
        <v/>
      </c>
      <c r="T99">
        <f>IFERROR(IF(Premissas!H101="","",Premissas!H101),"")</f>
        <v/>
      </c>
    </row>
    <row r="100">
      <c r="A100" s="32" t="n"/>
      <c r="B100" s="15" t="n"/>
      <c r="C100" s="16" t="n"/>
      <c r="D100" s="15" t="n"/>
      <c r="E100" s="15" t="n"/>
      <c r="F100" s="15" t="n"/>
      <c r="G100" s="33" t="n"/>
      <c r="H100" s="33" t="n"/>
      <c r="I100" s="15" t="n"/>
      <c r="J100" s="15" t="n"/>
      <c r="K100" s="15" t="n"/>
      <c r="L100" s="34">
        <f>IF(OR(G100="",H100=""),"",H100-G100)</f>
        <v/>
      </c>
      <c r="M100" s="19">
        <f>IF(A100="","",IF(I100="Pendente","Conferir status",IF(I100="Cancelado","",IF(I100="Confirmado",IF(OR(G100="",H100=""),"Conferir valores",IF(K100&lt;&gt;"Sim","Conferir comprovante",IF(ABS(L100)&gt;Premissas!$B$8,"Conferir diferença",""))),"Conferir status"))))</f>
        <v/>
      </c>
      <c r="Q100">
        <f>IFERROR(IF(Premissas!E102="","",Premissas!E102),"")</f>
        <v/>
      </c>
      <c r="R100">
        <f>IFERROR(IF(Premissas!F102="","",Premissas!F102),"")</f>
        <v/>
      </c>
      <c r="S100">
        <f>IFERROR(IF(Premissas!G102="","",Premissas!G102),"")</f>
        <v/>
      </c>
      <c r="T100">
        <f>IFERROR(IF(Premissas!H102="","",Premissas!H102),"")</f>
        <v/>
      </c>
    </row>
    <row r="101">
      <c r="A101" s="32" t="n"/>
      <c r="B101" s="15" t="n"/>
      <c r="C101" s="16" t="n"/>
      <c r="D101" s="15" t="n"/>
      <c r="E101" s="15" t="n"/>
      <c r="F101" s="15" t="n"/>
      <c r="G101" s="33" t="n"/>
      <c r="H101" s="33" t="n"/>
      <c r="I101" s="15" t="n"/>
      <c r="J101" s="15" t="n"/>
      <c r="K101" s="15" t="n"/>
      <c r="L101" s="35">
        <f>IF(OR(G101="",H101=""),"",H101-G101)</f>
        <v/>
      </c>
      <c r="M101" s="21">
        <f>IF(A101="","",IF(I101="Pendente","Conferir status",IF(I101="Cancelado","",IF(I101="Confirmado",IF(OR(G101="",H101=""),"Conferir valores",IF(K101&lt;&gt;"Sim","Conferir comprovante",IF(ABS(L101)&gt;Premissas!$B$8,"Conferir diferença",""))),"Conferir status"))))</f>
        <v/>
      </c>
      <c r="Q101">
        <f>IFERROR(IF(Premissas!E103="","",Premissas!E103),"")</f>
        <v/>
      </c>
      <c r="R101">
        <f>IFERROR(IF(Premissas!F103="","",Premissas!F103),"")</f>
        <v/>
      </c>
      <c r="S101">
        <f>IFERROR(IF(Premissas!G103="","",Premissas!G103),"")</f>
        <v/>
      </c>
      <c r="T101">
        <f>IFERROR(IF(Premissas!H103="","",Premissas!H103),"")</f>
        <v/>
      </c>
    </row>
    <row r="102">
      <c r="A102" s="32" t="n"/>
      <c r="B102" s="15" t="n"/>
      <c r="C102" s="16" t="n"/>
      <c r="D102" s="15" t="n"/>
      <c r="E102" s="15" t="n"/>
      <c r="F102" s="15" t="n"/>
      <c r="G102" s="33" t="n"/>
      <c r="H102" s="33" t="n"/>
      <c r="I102" s="15" t="n"/>
      <c r="J102" s="15" t="n"/>
      <c r="K102" s="15" t="n"/>
      <c r="L102" s="34">
        <f>IF(OR(G102="",H102=""),"",H102-G102)</f>
        <v/>
      </c>
      <c r="M102" s="19">
        <f>IF(A102="","",IF(I102="Pendente","Conferir status",IF(I102="Cancelado","",IF(I102="Confirmado",IF(OR(G102="",H102=""),"Conferir valores",IF(K102&lt;&gt;"Sim","Conferir comprovante",IF(ABS(L102)&gt;Premissas!$B$8,"Conferir diferença",""))),"Conferir status"))))</f>
        <v/>
      </c>
      <c r="Q102">
        <f>IFERROR(IF(Premissas!E104="","",Premissas!E104),"")</f>
        <v/>
      </c>
      <c r="R102">
        <f>IFERROR(IF(Premissas!F104="","",Premissas!F104),"")</f>
        <v/>
      </c>
      <c r="S102">
        <f>IFERROR(IF(Premissas!G104="","",Premissas!G104),"")</f>
        <v/>
      </c>
      <c r="T102">
        <f>IFERROR(IF(Premissas!H104="","",Premissas!H104),"")</f>
        <v/>
      </c>
    </row>
    <row r="103">
      <c r="A103" s="32" t="n"/>
      <c r="B103" s="15" t="n"/>
      <c r="C103" s="16" t="n"/>
      <c r="D103" s="15" t="n"/>
      <c r="E103" s="15" t="n"/>
      <c r="F103" s="15" t="n"/>
      <c r="G103" s="33" t="n"/>
      <c r="H103" s="33" t="n"/>
      <c r="I103" s="15" t="n"/>
      <c r="J103" s="15" t="n"/>
      <c r="K103" s="15" t="n"/>
      <c r="L103" s="35">
        <f>IF(OR(G103="",H103=""),"",H103-G103)</f>
        <v/>
      </c>
      <c r="M103" s="21">
        <f>IF(A103="","",IF(I103="Pendente","Conferir status",IF(I103="Cancelado","",IF(I103="Confirmado",IF(OR(G103="",H103=""),"Conferir valores",IF(K103&lt;&gt;"Sim","Conferir comprovante",IF(ABS(L103)&gt;Premissas!$B$8,"Conferir diferença",""))),"Conferir status"))))</f>
        <v/>
      </c>
      <c r="Q103">
        <f>IFERROR(IF(Premissas!E105="","",Premissas!E105),"")</f>
        <v/>
      </c>
      <c r="R103">
        <f>IFERROR(IF(Premissas!F105="","",Premissas!F105),"")</f>
        <v/>
      </c>
      <c r="S103">
        <f>IFERROR(IF(Premissas!G105="","",Premissas!G105),"")</f>
        <v/>
      </c>
      <c r="T103">
        <f>IFERROR(IF(Premissas!H105="","",Premissas!H105),"")</f>
        <v/>
      </c>
    </row>
  </sheetData>
  <autoFilter ref="A3:M103"/>
  <mergeCells count="1">
    <mergeCell ref="A1:M1"/>
  </mergeCells>
  <conditionalFormatting sqref="M4:M103">
    <cfRule type="expression" priority="1" dxfId="0">
      <formula>M4&lt;&gt;""</formula>
    </cfRule>
  </conditionalFormatting>
  <conditionalFormatting sqref="I4:I103">
    <cfRule type="expression" priority="2" dxfId="2">
      <formula>I4="Pendente"</formula>
    </cfRule>
  </conditionalFormatting>
  <conditionalFormatting sqref="K4:K103">
    <cfRule type="expression" priority="3" dxfId="0">
      <formula>AND($I4="Confirmado",$K4&lt;&gt;"Sim")</formula>
    </cfRule>
  </conditionalFormatting>
  <dataValidations count="8">
    <dataValidation sqref="A4:A103" showDropDown="0" showInputMessage="0" showErrorMessage="1" allowBlank="0" errorTitle="Data fora da competência" error="Informe uma data pertencente à competência definida." type="date" operator="between">
      <formula1>$N$2</formula1>
      <formula2>$O$2</formula2>
    </dataValidation>
    <dataValidation sqref="D4:D103" showDropDown="0" showInputMessage="0" showErrorMessage="1" allowBlank="0" errorTitle="Tipo inválido" error="Escolha uma opção da lista." type="list">
      <formula1>$P$2:$P$3</formula1>
    </dataValidation>
    <dataValidation sqref="E4:E103" showDropDown="0" showInputMessage="0" showErrorMessage="1" allowBlank="0" errorTitle="Ministério inválido" error="Escolha uma opção da lista editável em Premissas." type="list">
      <formula1>$Q$2:$Q$6</formula1>
    </dataValidation>
    <dataValidation sqref="F4:F103" showDropDown="0" showInputMessage="0" showErrorMessage="1" allowBlank="0" errorTitle="Forma inválida" error="Escolha uma forma da lista." type="list">
      <formula1>$R$2:$R$6</formula1>
    </dataValidation>
    <dataValidation sqref="G4:H103" showDropDown="0" showInputMessage="0" showErrorMessage="1" allowBlank="0" errorTitle="Valor inválido" error="Informe um valor numérico igual ou maior que zero." type="decimal" operator="between">
      <formula1>0</formula1>
      <formula2>1000000000</formula2>
    </dataValidation>
    <dataValidation sqref="I4:I103" showDropDown="0" showInputMessage="0" showErrorMessage="1" allowBlank="0" errorTitle="Status inválido" error="Escolha um status da lista." type="list">
      <formula1>$S$2:$S$4</formula1>
    </dataValidation>
    <dataValidation sqref="J4:J103" showDropDown="0" showInputMessage="0" showErrorMessage="1" allowBlank="0" errorTitle="Responsável inválido" error="Escolha uma identificação fictícia da lista." type="list">
      <formula1>$T$2:$T$7</formula1>
    </dataValidation>
    <dataValidation sqref="K4:K103" showDropDown="0" showInputMessage="0" showErrorMessage="1" allowBlank="0" errorTitle="Opção inválida" error="Escolha Sim ou Não." type="list">
      <formula1>$U$2:$U$3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32" customWidth="1" min="2" max="2"/>
    <col width="27" customWidth="1" min="3" max="3"/>
    <col hidden="1" width="13" customWidth="1" min="5" max="5"/>
    <col hidden="1" width="13" customWidth="1" min="6" max="6"/>
  </cols>
  <sheetData>
    <row r="1" ht="28" customHeight="1">
      <c r="A1" s="1" t="inlineStr">
        <is>
          <t>Conferência e assinaturas internas</t>
        </is>
      </c>
      <c r="B1" s="27" t="n"/>
      <c r="C1" s="28" t="n"/>
    </row>
    <row r="2">
      <c r="E2">
        <f>Premissas!H4</f>
        <v/>
      </c>
      <c r="F2">
        <f>EOMONTH(Premissas!$B$4,-1)+1</f>
        <v/>
      </c>
    </row>
    <row r="3" ht="23" customHeight="1">
      <c r="A3" s="3" t="inlineStr">
        <is>
          <t>Conciliação</t>
        </is>
      </c>
      <c r="B3" s="3" t="inlineStr">
        <is>
          <t>Valor</t>
        </is>
      </c>
      <c r="C3" s="3" t="inlineStr">
        <is>
          <t>Situação</t>
        </is>
      </c>
      <c r="E3">
        <f>Premissas!H5</f>
        <v/>
      </c>
      <c r="F3">
        <f>EOMONTH(Premissas!$B$4,0)+60</f>
        <v/>
      </c>
    </row>
    <row r="4">
      <c r="A4" s="5" t="inlineStr">
        <is>
          <t>Competência</t>
        </is>
      </c>
      <c r="B4" s="29">
        <f>IF(Premissas!$B$4="","",Premissas!$B$4)</f>
        <v/>
      </c>
      <c r="C4" s="5">
        <f>IF(B4="","Pendente","Vinculada")</f>
        <v/>
      </c>
      <c r="E4">
        <f>Premissas!H6</f>
        <v/>
      </c>
    </row>
    <row r="5">
      <c r="A5" s="8" t="inlineStr">
        <is>
          <t>Saldo inicial em caixa</t>
        </is>
      </c>
      <c r="B5" s="31">
        <f>IF(Premissas!$B$5="","",Premissas!$B$5)</f>
        <v/>
      </c>
      <c r="C5" s="8">
        <f>IF(B5="","Pendente","Vinculado")</f>
        <v/>
      </c>
      <c r="E5">
        <f>Premissas!H7</f>
        <v/>
      </c>
    </row>
    <row r="6">
      <c r="A6" s="5" t="inlineStr">
        <is>
          <t>Saldo inicial em bancos</t>
        </is>
      </c>
      <c r="B6" s="30">
        <f>IF(Premissas!$B$6="","",Premissas!$B$6)</f>
        <v/>
      </c>
      <c r="C6" s="5">
        <f>IF(B6="","Pendente","Vinculado")</f>
        <v/>
      </c>
      <c r="E6">
        <f>Premissas!H8</f>
        <v/>
      </c>
    </row>
    <row r="7">
      <c r="A7" s="8" t="inlineStr">
        <is>
          <t>Saldo esperado em caixa</t>
        </is>
      </c>
      <c r="B7" s="31">
        <f>IF(B4="","",B5+SUMIFS('Lançamentos'!$H$4:$H$103,'Lançamentos'!$D$4:$D$103,"Entrada",'Lançamentos'!$F$4:$F$103,"Dinheiro",'Lançamentos'!$I$4:$I$103,"Confirmado",'Lançamentos'!$A$4:$A$103,"&gt;="&amp;EOMONTH(B4,-1)+1,'Lançamentos'!$A$4:$A$103,"&lt;="&amp;EOMONTH(B4,0))-SUMIFS('Lançamentos'!$H$4:$H$103,'Lançamentos'!$D$4:$D$103,"Saída",'Lançamentos'!$F$4:$F$103,"Dinheiro",'Lançamentos'!$I$4:$I$103,"Confirmado",'Lançamentos'!$A$4:$A$103,"&gt;="&amp;EOMONTH(B4,-1)+1,'Lançamentos'!$A$4:$A$103,"&lt;="&amp;EOMONTH(B4,0)))</f>
        <v/>
      </c>
      <c r="C7" s="8">
        <f>IF(B7="","Pendente","Calculado")</f>
        <v/>
      </c>
      <c r="E7">
        <f>Premissas!H9</f>
        <v/>
      </c>
    </row>
    <row r="8">
      <c r="A8" s="5" t="inlineStr">
        <is>
          <t>Saldo esperado em bancos</t>
        </is>
      </c>
      <c r="B8" s="30">
        <f>IF(B4="","",B6+SUMIFS('Lançamentos'!$H$4:$H$103,'Lançamentos'!$D$4:$D$103,"Entrada",'Lançamentos'!$F$4:$F$103,"&lt;&gt;Dinheiro",'Lançamentos'!$I$4:$I$103,"Confirmado",'Lançamentos'!$A$4:$A$103,"&gt;="&amp;EOMONTH(B4,-1)+1,'Lançamentos'!$A$4:$A$103,"&lt;="&amp;EOMONTH(B4,0))-SUMIFS('Lançamentos'!$H$4:$H$103,'Lançamentos'!$D$4:$D$103,"Saída",'Lançamentos'!$F$4:$F$103,"&lt;&gt;Dinheiro",'Lançamentos'!$I$4:$I$103,"Confirmado",'Lançamentos'!$A$4:$A$103,"&gt;="&amp;EOMONTH(B4,-1)+1,'Lançamentos'!$A$4:$A$103,"&lt;="&amp;EOMONTH(B4,0)))</f>
        <v/>
      </c>
      <c r="C8" s="5">
        <f>IF(B8="","Pendente","Calculado")</f>
        <v/>
      </c>
      <c r="E8">
        <f>IFERROR(IF(Premissas!H10="","",Premissas!H10),"")</f>
        <v/>
      </c>
    </row>
    <row r="9">
      <c r="A9" s="8" t="inlineStr">
        <is>
          <t>Saldo contado em caixa</t>
        </is>
      </c>
      <c r="B9" s="36" t="n">
        <v>2515</v>
      </c>
      <c r="C9" s="8">
        <f>IF(B9="","Pendente","Informado")</f>
        <v/>
      </c>
      <c r="E9">
        <f>IFERROR(IF(Premissas!H11="","",Premissas!H11),"")</f>
        <v/>
      </c>
    </row>
    <row r="10">
      <c r="A10" s="5" t="inlineStr">
        <is>
          <t>Saldo final em extratos</t>
        </is>
      </c>
      <c r="B10" s="36" t="n">
        <v>6450</v>
      </c>
      <c r="C10" s="5">
        <f>IF(B10="","Pendente","Informado")</f>
        <v/>
      </c>
      <c r="E10">
        <f>IFERROR(IF(Premissas!H12="","",Premissas!H12),"")</f>
        <v/>
      </c>
    </row>
    <row r="11">
      <c r="A11" s="8" t="inlineStr">
        <is>
          <t>Diferença de caixa</t>
        </is>
      </c>
      <c r="B11" s="31">
        <f>IF(B9="","",B9-B7)</f>
        <v/>
      </c>
      <c r="C11" s="8">
        <f>IF(B11="","Pendente",IF(ABS(B11)&lt;=Premissas!$B$7,"Dentro da tolerância","Conferir"))</f>
        <v/>
      </c>
      <c r="E11">
        <f>IFERROR(IF(Premissas!H13="","",Premissas!H13),"")</f>
        <v/>
      </c>
    </row>
    <row r="12">
      <c r="A12" s="5" t="inlineStr">
        <is>
          <t>Diferença de bancos</t>
        </is>
      </c>
      <c r="B12" s="30">
        <f>IF(B10="","",B10-B8)</f>
        <v/>
      </c>
      <c r="C12" s="5">
        <f>IF(B12="","Pendente",IF(ABS(B12)&lt;=Premissas!$B$7,"Dentro da tolerância","Conferir"))</f>
        <v/>
      </c>
      <c r="E12">
        <f>IFERROR(IF(Premissas!H14="","",Premissas!H14),"")</f>
        <v/>
      </c>
    </row>
    <row r="13">
      <c r="A13" s="8" t="inlineStr">
        <is>
          <t>Diferença total</t>
        </is>
      </c>
      <c r="B13" s="31">
        <f>IF(OR(B11="",B12=""),"",SUM(B11:B12))</f>
        <v/>
      </c>
      <c r="C13" s="8">
        <f>IF(B13="","Pendente",IF(ABS(B13)&lt;=Premissas!$B$7,"Dentro da tolerância","Conferir"))</f>
        <v/>
      </c>
      <c r="E13">
        <f>IFERROR(IF(Premissas!H15="","",Premissas!H15),"")</f>
        <v/>
      </c>
    </row>
    <row r="14">
      <c r="E14">
        <f>IFERROR(IF(Premissas!H16="","",Premissas!H16),"")</f>
        <v/>
      </c>
    </row>
    <row r="15">
      <c r="E15">
        <f>IFERROR(IF(Premissas!H17="","",Premissas!H17),"")</f>
        <v/>
      </c>
    </row>
    <row r="16" ht="23" customHeight="1">
      <c r="A16" s="4" t="inlineStr">
        <is>
          <t>Item do checklist</t>
        </is>
      </c>
      <c r="B16" s="4" t="inlineStr">
        <is>
          <t>Situação</t>
        </is>
      </c>
      <c r="C16" s="4" t="inlineStr">
        <is>
          <t>Resultado</t>
        </is>
      </c>
      <c r="E16">
        <f>IFERROR(IF(Premissas!H18="","",Premissas!H18),"")</f>
        <v/>
      </c>
    </row>
    <row r="17">
      <c r="A17" s="8" t="inlineStr">
        <is>
          <t>Competência informada</t>
        </is>
      </c>
      <c r="B17" s="8">
        <f>IF(B4="","Pendente","OK")</f>
        <v/>
      </c>
      <c r="C17" s="37">
        <f>IF(B4="","",B4)</f>
        <v/>
      </c>
      <c r="E17">
        <f>IFERROR(IF(Premissas!H19="","",Premissas!H19),"")</f>
        <v/>
      </c>
    </row>
    <row r="18">
      <c r="A18" s="5" t="inlineStr">
        <is>
          <t>Lançamentos pendentes</t>
        </is>
      </c>
      <c r="B18" s="5">
        <f>IF(Resumo!$B$12=0,"OK","Conferir")</f>
        <v/>
      </c>
      <c r="C18" s="10">
        <f>Resumo!$B$12</f>
        <v/>
      </c>
      <c r="E18">
        <f>IFERROR(IF(Premissas!H20="","",Premissas!H20),"")</f>
        <v/>
      </c>
    </row>
    <row r="19">
      <c r="A19" s="8" t="inlineStr">
        <is>
          <t>Comprovantes a conferir</t>
        </is>
      </c>
      <c r="B19" s="8">
        <f>IF(Resumo!$B$13=0,"OK","Conferir")</f>
        <v/>
      </c>
      <c r="C19" s="11">
        <f>Resumo!$B$13</f>
        <v/>
      </c>
      <c r="E19">
        <f>IFERROR(IF(Premissas!H21="","",Premissas!H21),"")</f>
        <v/>
      </c>
    </row>
    <row r="20">
      <c r="A20" s="5" t="inlineStr">
        <is>
          <t>Diferença de caixa</t>
        </is>
      </c>
      <c r="B20" s="5">
        <f>IF(B11="","Pendente",IF(ABS(B11)&lt;=Premissas!$B$7,"OK","Conferir"))</f>
        <v/>
      </c>
      <c r="C20" s="30">
        <f>B11</f>
        <v/>
      </c>
      <c r="E20">
        <f>IFERROR(IF(Premissas!H22="","",Premissas!H22),"")</f>
        <v/>
      </c>
    </row>
    <row r="21">
      <c r="A21" s="8" t="inlineStr">
        <is>
          <t>Diferença de bancos</t>
        </is>
      </c>
      <c r="B21" s="8">
        <f>IF(B12="","Pendente",IF(ABS(B12)&lt;=Premissas!$B$7,"OK","Conferir"))</f>
        <v/>
      </c>
      <c r="C21" s="31">
        <f>B12</f>
        <v/>
      </c>
      <c r="E21">
        <f>IFERROR(IF(Premissas!H23="","",Premissas!H23),"")</f>
        <v/>
      </c>
    </row>
    <row r="22">
      <c r="A22" s="5" t="inlineStr">
        <is>
          <t>Responsáveis identificados</t>
        </is>
      </c>
      <c r="B22" s="5">
        <f>IF(AND(B28&lt;&gt;"",B30&lt;&gt;""),"OK","Pendente")</f>
        <v/>
      </c>
      <c r="C22" s="10">
        <f>COUNTIF(B28,"&lt;&gt;")+COUNTIF(B30,"&lt;&gt;")</f>
        <v/>
      </c>
      <c r="E22">
        <f>IFERROR(IF(Premissas!H24="","",Premissas!H24),"")</f>
        <v/>
      </c>
    </row>
    <row r="23">
      <c r="A23" s="8" t="inlineStr">
        <is>
          <t>Datas internas preenchidas</t>
        </is>
      </c>
      <c r="B23" s="8">
        <f>IF(AND(B29&lt;&gt;"",B31&lt;&gt;""),"OK","Pendente")</f>
        <v/>
      </c>
      <c r="C23" s="11">
        <f>COUNTIF(B29,"&lt;&gt;")+COUNTIF(B31,"&lt;&gt;")</f>
        <v/>
      </c>
      <c r="E23">
        <f>IFERROR(IF(Premissas!H25="","",Premissas!H25),"")</f>
        <v/>
      </c>
    </row>
    <row r="24">
      <c r="A24" s="5" t="inlineStr">
        <is>
          <t>Prazo interno do fechamento</t>
        </is>
      </c>
      <c r="B24" s="5">
        <f>IF(OR(B4="",B29=""),"Pendente",IF(B29&gt;EOMONTH(B4,0)+Premissas!$B$9,"Conferir","OK"))</f>
        <v/>
      </c>
      <c r="C24" s="38">
        <f>IF(OR(B4="",B29=""),"",B29-EOMONTH(B4,0))</f>
        <v/>
      </c>
      <c r="E24">
        <f>IFERROR(IF(Premissas!H26="","",Premissas!H26),"")</f>
        <v/>
      </c>
    </row>
    <row r="25">
      <c r="E25">
        <f>IFERROR(IF(Premissas!H27="","",Premissas!H27),"")</f>
        <v/>
      </c>
    </row>
    <row r="26">
      <c r="E26">
        <f>IFERROR(IF(Premissas!H28="","",Premissas!H28),"")</f>
        <v/>
      </c>
    </row>
    <row r="27" ht="23" customHeight="1">
      <c r="A27" s="3" t="inlineStr">
        <is>
          <t>Registro interno</t>
        </is>
      </c>
      <c r="B27" s="3" t="inlineStr">
        <is>
          <t>Preenchimento</t>
        </is>
      </c>
      <c r="C27" s="3" t="inlineStr">
        <is>
          <t>Situação</t>
        </is>
      </c>
      <c r="E27">
        <f>IFERROR(IF(Premissas!H29="","",Premissas!H29),"")</f>
        <v/>
      </c>
    </row>
    <row r="28">
      <c r="A28" s="5" t="inlineStr">
        <is>
          <t>Responsável pelo fechamento</t>
        </is>
      </c>
      <c r="B28" s="15" t="inlineStr">
        <is>
          <t>Pessoa Fictícia A</t>
        </is>
      </c>
      <c r="C28" s="5">
        <f>IF(B28="","Pendente","Preenchido")</f>
        <v/>
      </c>
      <c r="E28">
        <f>IFERROR(IF(Premissas!H30="","",Premissas!H30),"")</f>
        <v/>
      </c>
    </row>
    <row r="29">
      <c r="A29" s="8" t="inlineStr">
        <is>
          <t>Data do fechamento</t>
        </is>
      </c>
      <c r="B29" s="32" t="n">
        <v>46270</v>
      </c>
      <c r="C29" s="8">
        <f>IF(B29="","Pendente",IF(B29&gt;EOMONTH(B4,0)+Premissas!$B$9,"Conferir prazo interno","Preenchido"))</f>
        <v/>
      </c>
      <c r="E29">
        <f>IFERROR(IF(Premissas!H31="","",Premissas!H31),"")</f>
        <v/>
      </c>
    </row>
    <row r="30">
      <c r="A30" s="5" t="inlineStr">
        <is>
          <t>Responsável pela revisão</t>
        </is>
      </c>
      <c r="B30" s="15" t="inlineStr">
        <is>
          <t>Pessoa Fictícia F</t>
        </is>
      </c>
      <c r="C30" s="5">
        <f>IF(B30="","Pendente","Preenchido")</f>
        <v/>
      </c>
      <c r="E30">
        <f>IFERROR(IF(Premissas!H32="","",Premissas!H32),"")</f>
        <v/>
      </c>
    </row>
    <row r="31">
      <c r="A31" s="8" t="inlineStr">
        <is>
          <t>Data da revisão</t>
        </is>
      </c>
      <c r="B31" s="32" t="n">
        <v>46272</v>
      </c>
      <c r="C31" s="8">
        <f>IF(B31="","Pendente",IF(AND(B29&lt;&gt;"",B31&lt;B29),"Conferir ordem das datas","Preenchido"))</f>
        <v/>
      </c>
      <c r="E31">
        <f>IFERROR(IF(Premissas!H33="","",Premissas!H33),"")</f>
        <v/>
      </c>
    </row>
    <row r="32" ht="35" customHeight="1">
      <c r="A32" s="5" t="inlineStr">
        <is>
          <t>Observação de conferência</t>
        </is>
      </c>
      <c r="B32" s="16" t="inlineStr">
        <is>
          <t>Diferença bancária fictícia a conferir.</t>
        </is>
      </c>
      <c r="C32" s="5">
        <f>IF(B32="","Opcional","Registrada")</f>
        <v/>
      </c>
    </row>
    <row r="33"/>
    <row r="34"/>
    <row r="35" ht="30" customHeight="1">
      <c r="A35" s="25" t="inlineStr">
        <is>
          <t>Assinatura interna do fechamento (manual)</t>
        </is>
      </c>
      <c r="B35" s="25" t="inlineStr">
        <is>
          <t>________________________________________</t>
        </is>
      </c>
      <c r="C35" s="25" t="inlineStr">
        <is>
          <t>Data: ____/____/________</t>
        </is>
      </c>
    </row>
    <row r="36"/>
    <row r="37"/>
    <row r="38" ht="30" customHeight="1">
      <c r="A38" s="25" t="inlineStr">
        <is>
          <t>Assinatura interna da revisão (manual)</t>
        </is>
      </c>
      <c r="B38" s="25" t="inlineStr">
        <is>
          <t>________________________________________</t>
        </is>
      </c>
      <c r="C38" s="25" t="inlineStr">
        <is>
          <t>Data: ____/____/________</t>
        </is>
      </c>
    </row>
  </sheetData>
  <autoFilter ref="A16:C24"/>
  <mergeCells count="1">
    <mergeCell ref="A1:C1"/>
  </mergeCells>
  <conditionalFormatting sqref="C11:C13">
    <cfRule type="expression" priority="1" dxfId="0">
      <formula>C11="Conferir"</formula>
    </cfRule>
  </conditionalFormatting>
  <conditionalFormatting sqref="B17:B24">
    <cfRule type="expression" priority="2" dxfId="1">
      <formula>B17="OK"</formula>
    </cfRule>
    <cfRule type="expression" priority="3" dxfId="0">
      <formula>OR(B17="Pendente",B17="Conferir")</formula>
    </cfRule>
  </conditionalFormatting>
  <conditionalFormatting sqref="C28:C32">
    <cfRule type="expression" priority="4" dxfId="1">
      <formula>OR(C28="Preenchido",C28="Registrada")</formula>
    </cfRule>
    <cfRule type="expression" priority="5" dxfId="0">
      <formula>OR(C28="Pendente",LEFT(C28,8)="Conferir")</formula>
    </cfRule>
  </conditionalFormatting>
  <dataValidations count="3">
    <dataValidation sqref="B9:B10" showDropDown="0" showInputMessage="0" showErrorMessage="1" allowBlank="0" errorTitle="Saldo inválido" error="Informe um saldo numérico igual ou maior que zero." type="decimal" operator="between">
      <formula1>0</formula1>
      <formula2>1000000000</formula2>
    </dataValidation>
    <dataValidation sqref="B28 B30" showDropDown="0" showInputMessage="0" showErrorMessage="1" allowBlank="0" errorTitle="Responsável inválido" error="Escolha uma identificação fictícia da lista." type="list">
      <formula1>$E$2:$E$7</formula1>
    </dataValidation>
    <dataValidation sqref="B29 B31" showDropDown="0" showInputMessage="0" showErrorMessage="1" allowBlank="0" errorTitle="Data inválida" error="Informe uma data coerente com a competência." type="date" operator="between">
      <formula1>$F$2</formula1>
      <formula2>$F$3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" customWidth="1" min="3" max="3"/>
    <col width="15" customWidth="1" min="4" max="4"/>
    <col width="29" customWidth="1" min="5" max="5"/>
    <col width="24" customWidth="1" min="6" max="6"/>
    <col width="16" customWidth="1" min="7" max="7"/>
    <col width="22" customWidth="1" min="8" max="8"/>
    <col width="12" customWidth="1" min="9" max="9"/>
  </cols>
  <sheetData>
    <row r="1" ht="28" customHeight="1">
      <c r="A1" s="1" t="inlineStr">
        <is>
          <t>Premissas do fechamento mensal</t>
        </is>
      </c>
      <c r="B1" s="27" t="n"/>
      <c r="C1" s="27" t="n"/>
      <c r="D1" s="27" t="n"/>
      <c r="E1" s="27" t="n"/>
      <c r="F1" s="27" t="n"/>
      <c r="G1" s="27" t="n"/>
      <c r="H1" s="27" t="n"/>
      <c r="I1" s="28" t="n"/>
    </row>
    <row r="2"/>
    <row r="3" ht="23" customHeight="1">
      <c r="A3" s="3" t="inlineStr">
        <is>
          <t>Premissa</t>
        </is>
      </c>
      <c r="B3" s="3" t="inlineStr">
        <is>
          <t>Valor editável</t>
        </is>
      </c>
      <c r="D3" s="4" t="inlineStr">
        <is>
          <t>Tipo</t>
        </is>
      </c>
      <c r="E3" s="4" t="inlineStr">
        <is>
          <t>Ministério</t>
        </is>
      </c>
      <c r="F3" s="4" t="inlineStr">
        <is>
          <t>Forma</t>
        </is>
      </c>
      <c r="G3" s="4" t="inlineStr">
        <is>
          <t>Status</t>
        </is>
      </c>
      <c r="H3" s="4" t="inlineStr">
        <is>
          <t>Responsável</t>
        </is>
      </c>
      <c r="I3" s="4" t="inlineStr">
        <is>
          <t>Opção</t>
        </is>
      </c>
    </row>
    <row r="4">
      <c r="A4" s="5" t="inlineStr">
        <is>
          <t>Competência (usar o primeiro dia)</t>
        </is>
      </c>
      <c r="B4" s="32" t="n">
        <v>46235</v>
      </c>
      <c r="D4" s="15" t="inlineStr">
        <is>
          <t>Entrada</t>
        </is>
      </c>
      <c r="E4" s="15" t="inlineStr">
        <is>
          <t>Administração Fictícia</t>
        </is>
      </c>
      <c r="F4" s="15" t="inlineStr">
        <is>
          <t>Dinheiro</t>
        </is>
      </c>
      <c r="G4" s="15" t="inlineStr">
        <is>
          <t>Confirmado</t>
        </is>
      </c>
      <c r="H4" s="15" t="inlineStr">
        <is>
          <t>Pessoa Fictícia A</t>
        </is>
      </c>
      <c r="I4" s="15" t="inlineStr">
        <is>
          <t>Sim</t>
        </is>
      </c>
    </row>
    <row r="5">
      <c r="A5" s="8" t="inlineStr">
        <is>
          <t>Saldo inicial em caixa</t>
        </is>
      </c>
      <c r="B5" s="36" t="n">
        <v>1250</v>
      </c>
      <c r="D5" s="15" t="inlineStr">
        <is>
          <t>Saída</t>
        </is>
      </c>
      <c r="E5" s="15" t="inlineStr">
        <is>
          <t>Ação Comunitária Fictícia</t>
        </is>
      </c>
      <c r="F5" s="15" t="inlineStr">
        <is>
          <t>PIX fictício</t>
        </is>
      </c>
      <c r="G5" s="15" t="inlineStr">
        <is>
          <t>Pendente</t>
        </is>
      </c>
      <c r="H5" s="15" t="inlineStr">
        <is>
          <t>Pessoa Fictícia B</t>
        </is>
      </c>
      <c r="I5" s="15" t="inlineStr">
        <is>
          <t>Não</t>
        </is>
      </c>
    </row>
    <row r="6">
      <c r="A6" s="5" t="inlineStr">
        <is>
          <t>Saldo inicial em bancos</t>
        </is>
      </c>
      <c r="B6" s="36" t="n">
        <v>5800</v>
      </c>
      <c r="D6" s="5" t="n"/>
      <c r="E6" s="15" t="inlineStr">
        <is>
          <t>Música Fictícia</t>
        </is>
      </c>
      <c r="F6" s="15" t="inlineStr">
        <is>
          <t>Transferência fictícia</t>
        </is>
      </c>
      <c r="G6" s="15" t="inlineStr">
        <is>
          <t>Cancelado</t>
        </is>
      </c>
      <c r="H6" s="15" t="inlineStr">
        <is>
          <t>Pessoa Fictícia C</t>
        </is>
      </c>
      <c r="I6" s="5" t="n"/>
    </row>
    <row r="7">
      <c r="A7" s="8" t="inlineStr">
        <is>
          <t>Tolerância do fechamento</t>
        </is>
      </c>
      <c r="B7" s="36" t="n">
        <v>0.01</v>
      </c>
      <c r="D7" s="8" t="n"/>
      <c r="E7" s="15" t="inlineStr">
        <is>
          <t>Ensino Fictício</t>
        </is>
      </c>
      <c r="F7" s="15" t="inlineStr">
        <is>
          <t>Cartão fictício</t>
        </is>
      </c>
      <c r="G7" s="8" t="n"/>
      <c r="H7" s="15" t="inlineStr">
        <is>
          <t>Pessoa Fictícia D</t>
        </is>
      </c>
      <c r="I7" s="8" t="n"/>
    </row>
    <row r="8">
      <c r="A8" s="5" t="inlineStr">
        <is>
          <t>Limite de diferença por lançamento</t>
        </is>
      </c>
      <c r="B8" s="36" t="n">
        <v>1</v>
      </c>
      <c r="D8" s="5" t="n"/>
      <c r="E8" s="15" t="inlineStr">
        <is>
          <t>Manutenção Fictícia</t>
        </is>
      </c>
      <c r="F8" s="15" t="inlineStr">
        <is>
          <t>Boleto fictício</t>
        </is>
      </c>
      <c r="G8" s="5" t="n"/>
      <c r="H8" s="15" t="inlineStr">
        <is>
          <t>Pessoa Fictícia E</t>
        </is>
      </c>
      <c r="I8" s="5" t="n"/>
    </row>
    <row r="9">
      <c r="A9" s="8" t="inlineStr">
        <is>
          <t>Prazo interno após o fim do mês</t>
        </is>
      </c>
      <c r="B9" s="26" t="n">
        <v>10</v>
      </c>
      <c r="D9" s="8" t="n"/>
      <c r="E9" s="8" t="n"/>
      <c r="F9" s="8" t="n"/>
      <c r="G9" s="8" t="n"/>
      <c r="H9" s="15" t="inlineStr">
        <is>
          <t>Pessoa Fictícia F</t>
        </is>
      </c>
      <c r="I9" s="8" t="n"/>
    </row>
  </sheetData>
  <autoFilter ref="D3:I9"/>
  <mergeCells count="1">
    <mergeCell ref="A1:I1"/>
  </mergeCells>
  <dataValidations count="3">
    <dataValidation sqref="B4" showDropDown="0" showInputMessage="1" showErrorMessage="1" allowBlank="0" errorTitle="Competência inválida" error="Informe uma data válida para a competência." promptTitle="Competência mensal" prompt="Use o primeiro dia do mês que será fechado." type="date" operator="between">
      <formula1>DATE(2020,1,1)</formula1>
      <formula2>DATE(2100,12,31)</formula2>
    </dataValidation>
    <dataValidation sqref="B5:B8" showDropDown="0" showInputMessage="0" showErrorMessage="1" allowBlank="0" errorTitle="Valor inválido" error="Informe um valor numérico igual ou maior que zero." type="decimal" operator="between">
      <formula1>0</formula1>
      <formula2>1000000000</formula2>
    </dataValidation>
    <dataValidation sqref="B9" showDropDown="0" showInputMessage="0" showErrorMessage="1" allowBlank="0" errorTitle="Prazo inválido" error="Informe um prazo interno entre 0 e 60 dias." type="whole" operator="between">
      <formula1>0</formula1>
      <formula2>60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Congregação Fictícia Modelo</dc:creator>
  <dc:title xmlns:dc="http://purl.org/dc/elements/1.1/">Fechamento mensal da tesouraria</dc:title>
  <dc:subject xmlns:dc="http://purl.org/dc/elements/1.1/">Checklist numérico de fechamento mensal</dc:subject>
  <dcterms:created xmlns:dcterms="http://purl.org/dc/terms/" xmlns:xsi="http://www.w3.org/2001/XMLSchema-instance" xsi:type="dcterms:W3CDTF">2026-09-11T04:31:51Z</dcterms:created>
  <dcterms:modified xmlns:dcterms="http://purl.org/dc/terms/" xmlns:xsi="http://www.w3.org/2001/XMLSchema-instance" xsi:type="dcterms:W3CDTF">2026-09-11T04:31:51+00:00Z</dcterms:modified>
</cp:coreProperties>
</file>